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10" activeTab="0"/>
  </bookViews>
  <sheets>
    <sheet name="Data" sheetId="1" r:id="rId1"/>
    <sheet name="MDM Voucher" sheetId="2" r:id="rId2"/>
  </sheets>
  <definedNames>
    <definedName name="_xlfn.IFERROR" hidden="1">#NAME?</definedName>
    <definedName name="_xlnm.Print_Area" localSheetId="0">'Data'!$A$5:$P$40</definedName>
  </definedNames>
  <calcPr fullCalcOnLoad="1"/>
</workbook>
</file>

<file path=xl/sharedStrings.xml><?xml version="1.0" encoding="utf-8"?>
<sst xmlns="http://schemas.openxmlformats.org/spreadsheetml/2006/main" count="99" uniqueCount="73">
  <si>
    <t>Date</t>
  </si>
  <si>
    <t>Day</t>
  </si>
  <si>
    <t>Total Amount</t>
  </si>
  <si>
    <t>Balance</t>
  </si>
  <si>
    <t>Total Rice</t>
  </si>
  <si>
    <t xml:space="preserve">Name of the mandal     : Dagadarthi                                                                                        </t>
  </si>
  <si>
    <t>TOTAL</t>
  </si>
  <si>
    <t xml:space="preserve">                                                                                                                  </t>
  </si>
  <si>
    <t>Opening Balance</t>
  </si>
  <si>
    <t>Rice received</t>
  </si>
  <si>
    <t>Utilised Rice per day</t>
  </si>
  <si>
    <t>Signature of the Head Master.</t>
  </si>
  <si>
    <t>Signature of the Implimenting Agency.</t>
  </si>
  <si>
    <t>DAY-WISE DETAILED VOUCHER FOR SERVING MID-DAY MEAL PROGRAMME</t>
  </si>
  <si>
    <t>Cost Per Child</t>
  </si>
  <si>
    <t>-</t>
  </si>
  <si>
    <t>Utlised Rice</t>
  </si>
  <si>
    <t>RICE PARTICULARS</t>
  </si>
  <si>
    <t>First date</t>
  </si>
  <si>
    <t>Last date</t>
  </si>
  <si>
    <t>Last 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</si>
  <si>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</si>
  <si>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</si>
  <si>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</si>
  <si>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</si>
  <si>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</si>
  <si>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</si>
  <si>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</si>
  <si>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</si>
  <si>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</si>
  <si>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</si>
  <si>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</si>
  <si>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</si>
  <si>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Students :</t>
  </si>
  <si>
    <t xml:space="preserve"> Hostel Students  : </t>
  </si>
  <si>
    <t>Total Students :</t>
  </si>
  <si>
    <t>MDM Code :</t>
  </si>
  <si>
    <t>Month &amp; Year :</t>
  </si>
  <si>
    <t>MDM Cost :</t>
  </si>
  <si>
    <t>Rice Received :</t>
  </si>
  <si>
    <t>Rice Opening Bal. :</t>
  </si>
  <si>
    <t>Children Attend</t>
  </si>
  <si>
    <t>Children fed</t>
  </si>
  <si>
    <t>School Name :</t>
  </si>
  <si>
    <t>Mandal Name :</t>
  </si>
  <si>
    <t>Habitation Name:</t>
  </si>
  <si>
    <t>MID DAY MEAL PROGRAMME</t>
  </si>
  <si>
    <t>MPPS</t>
  </si>
  <si>
    <t>MPUPS</t>
  </si>
  <si>
    <t>ZPPHS</t>
  </si>
  <si>
    <t>ZPPGHS</t>
  </si>
  <si>
    <t>ZPPBHS</t>
  </si>
  <si>
    <t>Classes :</t>
  </si>
  <si>
    <t>VI - VIII</t>
  </si>
  <si>
    <t>I - V</t>
  </si>
  <si>
    <t>VI - VII</t>
  </si>
  <si>
    <t xml:space="preserve">Hostel Students : </t>
  </si>
  <si>
    <t>IX - X</t>
  </si>
  <si>
    <t>Rice per Child :</t>
  </si>
  <si>
    <t>100 gms.</t>
  </si>
  <si>
    <t>150 gms</t>
  </si>
  <si>
    <t>Amount</t>
  </si>
  <si>
    <t>Children Attended</t>
  </si>
  <si>
    <t>Children Fed</t>
  </si>
  <si>
    <t>IA Name &amp; Address :</t>
  </si>
  <si>
    <t>P.Subbamma, Thadakalur.</t>
  </si>
  <si>
    <t>Prepared by :-</t>
  </si>
  <si>
    <t xml:space="preserve">K.Suryanarayana - 9966557024 </t>
  </si>
  <si>
    <t xml:space="preserve">A.Satishbabu - 9441766767 </t>
  </si>
  <si>
    <t xml:space="preserve">A.Penchalaiah - 9441988856 </t>
  </si>
  <si>
    <t xml:space="preserve">K.Subbarao - 9441700802 </t>
  </si>
  <si>
    <t>Note :- Please put " - " and Press "Enter" button in Holidays</t>
  </si>
  <si>
    <t>Vajrapukotturu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</si>
</sst>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[$-409]dddd\,\ mmmm\ dd\,\ yyyy"/>
    <numFmt numFmtId="171" formatCode="[$-409]d\-mmm\-yyyy;@"/>
    <numFmt numFmtId="172" formatCode="[$-409]h:mm:ss\ AM/PM"/>
    <numFmt numFmtId="173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Berlin Sans FB Demi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53"/>
      <name val="Arial"/>
      <family val="2"/>
    </font>
    <font>
      <b/>
      <u val="single"/>
      <sz val="9"/>
      <color indexed="53"/>
      <name val="Arial"/>
      <family val="2"/>
    </font>
    <font>
      <b/>
      <u val="single"/>
      <sz val="20"/>
      <color indexed="9"/>
      <name val="Bodoni MT Black"/>
      <family val="1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5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5" fontId="0" fillId="0" borderId="12" xfId="0" applyNumberFormat="1" applyBorder="1" applyAlignment="1">
      <alignment/>
    </xf>
    <xf numFmtId="171" fontId="0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71" fontId="29" fillId="24" borderId="10" xfId="0" applyNumberFormat="1" applyFont="1" applyFill="1" applyBorder="1" applyAlignment="1">
      <alignment horizontal="left"/>
    </xf>
    <xf numFmtId="0" fontId="30" fillId="24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31" fillId="24" borderId="14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1" fontId="30" fillId="24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" borderId="17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1" fontId="30" fillId="24" borderId="19" xfId="0" applyNumberFormat="1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71" fontId="0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" fontId="30" fillId="24" borderId="12" xfId="0" applyNumberFormat="1" applyFont="1" applyFill="1" applyBorder="1" applyAlignment="1">
      <alignment horizontal="center" vertical="center"/>
    </xf>
    <xf numFmtId="1" fontId="30" fillId="24" borderId="28" xfId="0" applyNumberFormat="1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24" borderId="35" xfId="0" applyFont="1" applyFill="1" applyBorder="1" applyAlignment="1">
      <alignment/>
    </xf>
    <xf numFmtId="0" fontId="8" fillId="24" borderId="36" xfId="0" applyFont="1" applyFill="1" applyBorder="1" applyAlignment="1">
      <alignment/>
    </xf>
    <xf numFmtId="0" fontId="8" fillId="24" borderId="37" xfId="0" applyFont="1" applyFill="1" applyBorder="1" applyAlignment="1">
      <alignment/>
    </xf>
    <xf numFmtId="0" fontId="1" fillId="24" borderId="38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39" xfId="0" applyFont="1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45" xfId="0" applyFill="1" applyBorder="1" applyAlignment="1">
      <alignment/>
    </xf>
    <xf numFmtId="0" fontId="0" fillId="14" borderId="35" xfId="0" applyFill="1" applyBorder="1" applyAlignment="1">
      <alignment/>
    </xf>
    <xf numFmtId="0" fontId="0" fillId="14" borderId="36" xfId="0" applyFill="1" applyBorder="1" applyAlignment="1">
      <alignment/>
    </xf>
    <xf numFmtId="0" fontId="0" fillId="14" borderId="37" xfId="0" applyFill="1" applyBorder="1" applyAlignment="1">
      <alignment/>
    </xf>
    <xf numFmtId="0" fontId="0" fillId="14" borderId="38" xfId="0" applyFill="1" applyBorder="1" applyAlignment="1">
      <alignment/>
    </xf>
    <xf numFmtId="0" fontId="0" fillId="14" borderId="39" xfId="0" applyFill="1" applyBorder="1" applyAlignment="1">
      <alignment/>
    </xf>
    <xf numFmtId="0" fontId="0" fillId="14" borderId="0" xfId="0" applyFill="1" applyBorder="1" applyAlignment="1">
      <alignment/>
    </xf>
    <xf numFmtId="0" fontId="35" fillId="14" borderId="38" xfId="0" applyFont="1" applyFill="1" applyBorder="1" applyAlignment="1">
      <alignment/>
    </xf>
    <xf numFmtId="0" fontId="35" fillId="14" borderId="39" xfId="0" applyFont="1" applyFill="1" applyBorder="1" applyAlignment="1">
      <alignment/>
    </xf>
    <xf numFmtId="0" fontId="5" fillId="14" borderId="39" xfId="0" applyFont="1" applyFill="1" applyBorder="1" applyAlignment="1">
      <alignment vertical="center"/>
    </xf>
    <xf numFmtId="0" fontId="0" fillId="24" borderId="0" xfId="0" applyFill="1" applyBorder="1" applyAlignment="1">
      <alignment horizontal="center"/>
    </xf>
    <xf numFmtId="0" fontId="0" fillId="14" borderId="0" xfId="0" applyFill="1" applyBorder="1" applyAlignment="1">
      <alignment horizontal="center" vertical="center"/>
    </xf>
    <xf numFmtId="0" fontId="8" fillId="14" borderId="38" xfId="0" applyFont="1" applyFill="1" applyBorder="1" applyAlignment="1">
      <alignment/>
    </xf>
    <xf numFmtId="0" fontId="8" fillId="14" borderId="39" xfId="0" applyFont="1" applyFill="1" applyBorder="1" applyAlignment="1">
      <alignment/>
    </xf>
    <xf numFmtId="0" fontId="1" fillId="14" borderId="38" xfId="0" applyFont="1" applyFill="1" applyBorder="1" applyAlignment="1">
      <alignment/>
    </xf>
    <xf numFmtId="0" fontId="1" fillId="14" borderId="39" xfId="0" applyFont="1" applyFill="1" applyBorder="1" applyAlignment="1">
      <alignment/>
    </xf>
    <xf numFmtId="0" fontId="0" fillId="14" borderId="40" xfId="0" applyFill="1" applyBorder="1" applyAlignment="1">
      <alignment/>
    </xf>
    <xf numFmtId="0" fontId="0" fillId="14" borderId="41" xfId="0" applyFill="1" applyBorder="1" applyAlignment="1">
      <alignment/>
    </xf>
    <xf numFmtId="0" fontId="0" fillId="14" borderId="42" xfId="0" applyFill="1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31" fillId="24" borderId="16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left" vertical="center"/>
    </xf>
    <xf numFmtId="0" fontId="31" fillId="24" borderId="15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left" vertic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35" fillId="24" borderId="45" xfId="0" applyFont="1" applyFill="1" applyBorder="1" applyAlignment="1">
      <alignment horizontal="center"/>
    </xf>
    <xf numFmtId="0" fontId="38" fillId="10" borderId="43" xfId="0" applyFont="1" applyFill="1" applyBorder="1" applyAlignment="1">
      <alignment horizontal="center" vertical="center"/>
    </xf>
    <xf numFmtId="0" fontId="37" fillId="10" borderId="44" xfId="0" applyFont="1" applyFill="1" applyBorder="1" applyAlignment="1">
      <alignment horizontal="center" vertical="center"/>
    </xf>
    <xf numFmtId="0" fontId="37" fillId="10" borderId="45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32" fillId="24" borderId="40" xfId="0" applyFont="1" applyFill="1" applyBorder="1" applyAlignment="1">
      <alignment horizontal="left" vertical="center"/>
    </xf>
    <xf numFmtId="0" fontId="32" fillId="24" borderId="41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1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3" borderId="1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104775</xdr:rowOff>
    </xdr:from>
    <xdr:to>
      <xdr:col>15</xdr:col>
      <xdr:colOff>28575</xdr:colOff>
      <xdr:row>2</xdr:row>
      <xdr:rowOff>66675</xdr:rowOff>
    </xdr:to>
    <xdr:pic>
      <xdr:nvPicPr>
        <xdr:cNvPr id="1" name="Picture 1" descr="nelloo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04775"/>
          <a:ext cx="4333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333375</xdr:colOff>
      <xdr:row>2</xdr:row>
      <xdr:rowOff>76200</xdr:rowOff>
    </xdr:to>
    <xdr:pic>
      <xdr:nvPicPr>
        <xdr:cNvPr id="2" name="Picture 2" descr="APU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3825"/>
          <a:ext cx="16383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95250</xdr:rowOff>
    </xdr:from>
    <xdr:to>
      <xdr:col>6</xdr:col>
      <xdr:colOff>47625</xdr:colOff>
      <xdr:row>30</xdr:row>
      <xdr:rowOff>28575</xdr:rowOff>
    </xdr:to>
    <xdr:pic>
      <xdr:nvPicPr>
        <xdr:cNvPr id="3" name="Picture 20" descr="C:\Program Files\Microsoft Office\MEDIA\CAGCAT10\j0281904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53125"/>
          <a:ext cx="2028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24</xdr:row>
      <xdr:rowOff>95250</xdr:rowOff>
    </xdr:from>
    <xdr:to>
      <xdr:col>15</xdr:col>
      <xdr:colOff>95250</xdr:colOff>
      <xdr:row>30</xdr:row>
      <xdr:rowOff>66675</xdr:rowOff>
    </xdr:to>
    <xdr:pic>
      <xdr:nvPicPr>
        <xdr:cNvPr id="4" name="Picture 20" descr="C:\Program Files\Microsoft Office\MEDIA\CAGCAT10\j0281904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5953125"/>
          <a:ext cx="2143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1">
      <selection activeCell="E11" sqref="E11:O11"/>
    </sheetView>
  </sheetViews>
  <sheetFormatPr defaultColWidth="9.140625" defaultRowHeight="12.75"/>
  <cols>
    <col min="1" max="1" width="2.140625" style="0" customWidth="1"/>
    <col min="2" max="3" width="5.00390625" style="0" customWidth="1"/>
    <col min="4" max="4" width="8.57421875" style="0" customWidth="1"/>
    <col min="5" max="5" width="8.7109375" style="0" customWidth="1"/>
    <col min="6" max="6" width="2.140625" style="0" customWidth="1"/>
    <col min="7" max="8" width="5.00390625" style="0" customWidth="1"/>
    <col min="9" max="10" width="8.7109375" style="0" customWidth="1"/>
    <col min="11" max="11" width="2.140625" style="0" customWidth="1"/>
    <col min="12" max="13" width="5.00390625" style="0" customWidth="1"/>
    <col min="14" max="15" width="8.7109375" style="0" customWidth="1"/>
    <col min="16" max="16" width="2.421875" style="0" customWidth="1"/>
    <col min="17" max="17" width="4.421875" style="0" hidden="1" customWidth="1"/>
    <col min="18" max="18" width="4.57421875" style="0" hidden="1" customWidth="1"/>
    <col min="19" max="19" width="5.7109375" style="0" hidden="1" customWidth="1"/>
    <col min="20" max="20" width="6.140625" style="0" hidden="1" customWidth="1"/>
    <col min="21" max="21" width="5.7109375" style="0" hidden="1" customWidth="1"/>
  </cols>
  <sheetData>
    <row r="1" spans="1:32" ht="9.75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10.25" customHeight="1" thickBot="1">
      <c r="A2" s="9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96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9.75" customHeight="1" thickBot="1">
      <c r="A3" s="95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6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25.5" customHeight="1" thickBot="1">
      <c r="A4" s="98"/>
      <c r="B4" s="138" t="s">
        <v>46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99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5.75" customHeight="1">
      <c r="A5" s="95"/>
      <c r="B5" s="134" t="s">
        <v>37</v>
      </c>
      <c r="C5" s="135"/>
      <c r="D5" s="135"/>
      <c r="E5" s="133" t="s">
        <v>27</v>
      </c>
      <c r="F5" s="133"/>
      <c r="G5" s="133"/>
      <c r="H5" s="133">
        <v>2011</v>
      </c>
      <c r="I5" s="133"/>
      <c r="J5" s="135" t="s">
        <v>38</v>
      </c>
      <c r="K5" s="135"/>
      <c r="L5" s="135"/>
      <c r="M5" s="135"/>
      <c r="N5" s="130">
        <v>3.84</v>
      </c>
      <c r="O5" s="131">
        <v>3.69</v>
      </c>
      <c r="P5" s="10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5.75" customHeight="1">
      <c r="A6" s="95"/>
      <c r="B6" s="132" t="s">
        <v>43</v>
      </c>
      <c r="C6" s="116"/>
      <c r="D6" s="116"/>
      <c r="E6" s="55" t="s">
        <v>47</v>
      </c>
      <c r="F6" s="111" t="s">
        <v>72</v>
      </c>
      <c r="G6" s="111"/>
      <c r="H6" s="111"/>
      <c r="I6" s="111"/>
      <c r="J6" s="54" t="s">
        <v>33</v>
      </c>
      <c r="K6" s="54"/>
      <c r="L6" s="54"/>
      <c r="M6" s="54"/>
      <c r="N6" s="114">
        <v>26</v>
      </c>
      <c r="O6" s="115"/>
      <c r="P6" s="96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95"/>
      <c r="B7" s="136" t="s">
        <v>45</v>
      </c>
      <c r="C7" s="137"/>
      <c r="D7" s="137"/>
      <c r="E7" s="111" t="s">
        <v>72</v>
      </c>
      <c r="F7" s="111"/>
      <c r="G7" s="111"/>
      <c r="H7" s="111"/>
      <c r="I7" s="111"/>
      <c r="J7" s="116" t="s">
        <v>56</v>
      </c>
      <c r="K7" s="116"/>
      <c r="L7" s="116"/>
      <c r="M7" s="116"/>
      <c r="N7" s="114">
        <v>0</v>
      </c>
      <c r="O7" s="115"/>
      <c r="P7" s="96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5.75" customHeight="1">
      <c r="A8" s="95"/>
      <c r="B8" s="132" t="s">
        <v>44</v>
      </c>
      <c r="C8" s="116"/>
      <c r="D8" s="116"/>
      <c r="E8" s="183" t="s">
        <v>72</v>
      </c>
      <c r="F8" s="183"/>
      <c r="G8" s="183"/>
      <c r="H8" s="183"/>
      <c r="I8" s="183"/>
      <c r="J8" s="116" t="s">
        <v>40</v>
      </c>
      <c r="K8" s="116"/>
      <c r="L8" s="116"/>
      <c r="M8" s="116"/>
      <c r="N8" s="114">
        <v>-7</v>
      </c>
      <c r="O8" s="115"/>
      <c r="P8" s="96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15.75" customHeight="1">
      <c r="A9" s="95"/>
      <c r="B9" s="132" t="s">
        <v>36</v>
      </c>
      <c r="C9" s="116"/>
      <c r="D9" s="116"/>
      <c r="E9" s="111">
        <v>131010</v>
      </c>
      <c r="F9" s="111"/>
      <c r="G9" s="111"/>
      <c r="H9" s="111"/>
      <c r="I9" s="111"/>
      <c r="J9" s="116" t="s">
        <v>39</v>
      </c>
      <c r="K9" s="116"/>
      <c r="L9" s="116"/>
      <c r="M9" s="116"/>
      <c r="N9" s="114">
        <v>120</v>
      </c>
      <c r="O9" s="115"/>
      <c r="P9" s="96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15.75" customHeight="1">
      <c r="A10" s="95"/>
      <c r="B10" s="132" t="s">
        <v>52</v>
      </c>
      <c r="C10" s="116"/>
      <c r="D10" s="116"/>
      <c r="E10" s="152" t="s">
        <v>54</v>
      </c>
      <c r="F10" s="153"/>
      <c r="G10" s="153"/>
      <c r="H10" s="153"/>
      <c r="I10" s="154"/>
      <c r="J10" s="116" t="s">
        <v>58</v>
      </c>
      <c r="K10" s="116"/>
      <c r="L10" s="116"/>
      <c r="M10" s="116"/>
      <c r="N10" s="117" t="s">
        <v>59</v>
      </c>
      <c r="O10" s="118"/>
      <c r="P10" s="96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15.75" customHeight="1" thickBot="1">
      <c r="A11" s="95"/>
      <c r="B11" s="147" t="s">
        <v>64</v>
      </c>
      <c r="C11" s="148"/>
      <c r="D11" s="148"/>
      <c r="E11" s="144" t="s">
        <v>65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6"/>
      <c r="P11" s="96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6" customHeight="1" thickBot="1">
      <c r="A12" s="95"/>
      <c r="B12" s="84"/>
      <c r="C12" s="84"/>
      <c r="D12" s="84"/>
      <c r="E12" s="84"/>
      <c r="F12" s="84"/>
      <c r="G12" s="101"/>
      <c r="H12" s="101"/>
      <c r="I12" s="84"/>
      <c r="J12" s="84"/>
      <c r="K12" s="84"/>
      <c r="L12" s="84"/>
      <c r="M12" s="84"/>
      <c r="N12" s="84"/>
      <c r="O12" s="101"/>
      <c r="P12" s="96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24.75" customHeight="1" thickBot="1">
      <c r="A13" s="95"/>
      <c r="B13" s="32" t="s">
        <v>0</v>
      </c>
      <c r="C13" s="33" t="s">
        <v>1</v>
      </c>
      <c r="D13" s="62" t="s">
        <v>41</v>
      </c>
      <c r="E13" s="62" t="s">
        <v>42</v>
      </c>
      <c r="F13" s="34"/>
      <c r="G13" s="33" t="s">
        <v>0</v>
      </c>
      <c r="H13" s="33" t="s">
        <v>1</v>
      </c>
      <c r="I13" s="62" t="s">
        <v>41</v>
      </c>
      <c r="J13" s="62" t="s">
        <v>42</v>
      </c>
      <c r="K13" s="34"/>
      <c r="L13" s="33" t="s">
        <v>0</v>
      </c>
      <c r="M13" s="33" t="s">
        <v>1</v>
      </c>
      <c r="N13" s="62" t="s">
        <v>41</v>
      </c>
      <c r="O13" s="72" t="s">
        <v>42</v>
      </c>
      <c r="P13" s="96"/>
      <c r="Q13" s="23"/>
      <c r="R13" s="23"/>
      <c r="S13" s="23"/>
      <c r="T13" s="23">
        <v>3.69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5" customHeight="1">
      <c r="A14" s="95"/>
      <c r="B14" s="35">
        <v>1</v>
      </c>
      <c r="C14" s="58" t="str">
        <f>LEFT(D43,3)</f>
        <v>Fri</v>
      </c>
      <c r="D14" s="63">
        <v>23</v>
      </c>
      <c r="E14" s="64">
        <f>D14</f>
        <v>23</v>
      </c>
      <c r="F14" s="60"/>
      <c r="G14" s="29">
        <v>11</v>
      </c>
      <c r="H14" s="67" t="str">
        <f>LEFT(D53,3)</f>
        <v>Mon</v>
      </c>
      <c r="I14" s="63">
        <v>23</v>
      </c>
      <c r="J14" s="64">
        <f>I14</f>
        <v>23</v>
      </c>
      <c r="K14" s="60"/>
      <c r="L14" s="29">
        <v>21</v>
      </c>
      <c r="M14" s="67" t="str">
        <f>LEFT(D63,3)</f>
        <v>Thu</v>
      </c>
      <c r="N14" s="63">
        <v>23</v>
      </c>
      <c r="O14" s="64">
        <f>N14</f>
        <v>23</v>
      </c>
      <c r="P14" s="96"/>
      <c r="Q14" s="23" t="s">
        <v>54</v>
      </c>
      <c r="R14" s="23"/>
      <c r="S14" s="23" t="s">
        <v>47</v>
      </c>
      <c r="T14" s="24">
        <v>3.84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15" customHeight="1">
      <c r="A15" s="95"/>
      <c r="B15" s="35">
        <v>2</v>
      </c>
      <c r="C15" s="58" t="str">
        <f aca="true" t="shared" si="0" ref="C15:C23">LEFT(D44,3)</f>
        <v>Sat</v>
      </c>
      <c r="D15" s="65">
        <v>22</v>
      </c>
      <c r="E15" s="56">
        <f aca="true" t="shared" si="1" ref="E15:E23">D15</f>
        <v>22</v>
      </c>
      <c r="F15" s="60"/>
      <c r="G15" s="29">
        <v>12</v>
      </c>
      <c r="H15" s="67" t="str">
        <f aca="true" t="shared" si="2" ref="H15:H23">LEFT(D54,3)</f>
        <v>Tue</v>
      </c>
      <c r="I15" s="65">
        <v>25</v>
      </c>
      <c r="J15" s="56">
        <f aca="true" t="shared" si="3" ref="J15:J23">I15</f>
        <v>25</v>
      </c>
      <c r="K15" s="60"/>
      <c r="L15" s="29">
        <v>22</v>
      </c>
      <c r="M15" s="67" t="str">
        <f aca="true" t="shared" si="4" ref="M15:M24">LEFT(D64,3)</f>
        <v>Fri</v>
      </c>
      <c r="N15" s="65">
        <v>23</v>
      </c>
      <c r="O15" s="56">
        <f aca="true" t="shared" si="5" ref="O15:O24">N15</f>
        <v>23</v>
      </c>
      <c r="P15" s="96"/>
      <c r="Q15" s="23" t="s">
        <v>55</v>
      </c>
      <c r="R15" s="23"/>
      <c r="S15" s="23" t="s">
        <v>48</v>
      </c>
      <c r="T15" s="23">
        <v>4.17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5" customHeight="1">
      <c r="A16" s="95"/>
      <c r="B16" s="35">
        <v>3</v>
      </c>
      <c r="C16" s="58" t="str">
        <f t="shared" si="0"/>
        <v>Sun</v>
      </c>
      <c r="D16" s="69" t="s">
        <v>15</v>
      </c>
      <c r="E16" s="56" t="str">
        <f t="shared" si="1"/>
        <v>-</v>
      </c>
      <c r="F16" s="60"/>
      <c r="G16" s="29">
        <v>13</v>
      </c>
      <c r="H16" s="67" t="str">
        <f t="shared" si="2"/>
        <v>Wed</v>
      </c>
      <c r="I16" s="65">
        <v>26</v>
      </c>
      <c r="J16" s="56">
        <f t="shared" si="3"/>
        <v>26</v>
      </c>
      <c r="K16" s="60"/>
      <c r="L16" s="29">
        <v>23</v>
      </c>
      <c r="M16" s="67" t="str">
        <f t="shared" si="4"/>
        <v>Sat</v>
      </c>
      <c r="N16" s="65">
        <v>26</v>
      </c>
      <c r="O16" s="56">
        <f t="shared" si="5"/>
        <v>26</v>
      </c>
      <c r="P16" s="96"/>
      <c r="Q16" s="23" t="s">
        <v>53</v>
      </c>
      <c r="R16" s="23"/>
      <c r="S16" s="23" t="s">
        <v>49</v>
      </c>
      <c r="T16" s="24">
        <v>4.4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5" customHeight="1">
      <c r="A17" s="95"/>
      <c r="B17" s="35">
        <v>4</v>
      </c>
      <c r="C17" s="58" t="str">
        <f t="shared" si="0"/>
        <v>Mon</v>
      </c>
      <c r="D17" s="65">
        <v>22</v>
      </c>
      <c r="E17" s="56">
        <f t="shared" si="1"/>
        <v>22</v>
      </c>
      <c r="F17" s="60"/>
      <c r="G17" s="29">
        <v>14</v>
      </c>
      <c r="H17" s="67" t="str">
        <f t="shared" si="2"/>
        <v>Thu</v>
      </c>
      <c r="I17" s="65">
        <v>26</v>
      </c>
      <c r="J17" s="56">
        <f t="shared" si="3"/>
        <v>26</v>
      </c>
      <c r="K17" s="60"/>
      <c r="L17" s="29">
        <v>24</v>
      </c>
      <c r="M17" s="67" t="str">
        <f t="shared" si="4"/>
        <v>Sun</v>
      </c>
      <c r="N17" s="69" t="s">
        <v>15</v>
      </c>
      <c r="O17" s="56" t="str">
        <f t="shared" si="5"/>
        <v>-</v>
      </c>
      <c r="P17" s="96"/>
      <c r="Q17" s="23" t="s">
        <v>57</v>
      </c>
      <c r="R17" s="23"/>
      <c r="S17" s="23" t="s">
        <v>50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5" customHeight="1">
      <c r="A18" s="95"/>
      <c r="B18" s="35">
        <v>5</v>
      </c>
      <c r="C18" s="58" t="str">
        <f t="shared" si="0"/>
        <v>Tue</v>
      </c>
      <c r="D18" s="65">
        <v>22</v>
      </c>
      <c r="E18" s="56">
        <f>D18</f>
        <v>22</v>
      </c>
      <c r="F18" s="60"/>
      <c r="G18" s="29">
        <v>15</v>
      </c>
      <c r="H18" s="67" t="str">
        <f t="shared" si="2"/>
        <v>Fri</v>
      </c>
      <c r="I18" s="65">
        <v>24</v>
      </c>
      <c r="J18" s="56">
        <f t="shared" si="3"/>
        <v>24</v>
      </c>
      <c r="K18" s="60"/>
      <c r="L18" s="29">
        <v>25</v>
      </c>
      <c r="M18" s="67" t="str">
        <f t="shared" si="4"/>
        <v>Mon</v>
      </c>
      <c r="N18" s="65">
        <v>25</v>
      </c>
      <c r="O18" s="56">
        <f t="shared" si="5"/>
        <v>25</v>
      </c>
      <c r="P18" s="96"/>
      <c r="Q18" s="23"/>
      <c r="R18" s="23"/>
      <c r="S18" s="23" t="s">
        <v>51</v>
      </c>
      <c r="T18" s="25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5" customHeight="1">
      <c r="A19" s="95"/>
      <c r="B19" s="35">
        <v>6</v>
      </c>
      <c r="C19" s="58" t="str">
        <f t="shared" si="0"/>
        <v>Wed</v>
      </c>
      <c r="D19" s="65">
        <v>22</v>
      </c>
      <c r="E19" s="56">
        <f t="shared" si="1"/>
        <v>22</v>
      </c>
      <c r="F19" s="60"/>
      <c r="G19" s="29">
        <v>16</v>
      </c>
      <c r="H19" s="67" t="str">
        <f t="shared" si="2"/>
        <v>Sat</v>
      </c>
      <c r="I19" s="65">
        <v>21</v>
      </c>
      <c r="J19" s="56">
        <f t="shared" si="3"/>
        <v>21</v>
      </c>
      <c r="K19" s="60"/>
      <c r="L19" s="29">
        <v>26</v>
      </c>
      <c r="M19" s="67" t="str">
        <f t="shared" si="4"/>
        <v>Tue</v>
      </c>
      <c r="N19" s="65">
        <v>21</v>
      </c>
      <c r="O19" s="56">
        <f t="shared" si="5"/>
        <v>21</v>
      </c>
      <c r="P19" s="96"/>
      <c r="Q19" s="23" t="s">
        <v>59</v>
      </c>
      <c r="R19" s="23"/>
      <c r="S19" s="26" t="s">
        <v>18</v>
      </c>
      <c r="T19" s="27" t="str">
        <f>"1-"&amp;LEFT(E5,3)&amp;"-"&amp;H5</f>
        <v>1-JUL-2011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5" customHeight="1">
      <c r="A20" s="95"/>
      <c r="B20" s="35">
        <v>7</v>
      </c>
      <c r="C20" s="58" t="str">
        <f t="shared" si="0"/>
        <v>Thu</v>
      </c>
      <c r="D20" s="65">
        <v>22</v>
      </c>
      <c r="E20" s="56">
        <f t="shared" si="1"/>
        <v>22</v>
      </c>
      <c r="F20" s="60"/>
      <c r="G20" s="29">
        <v>17</v>
      </c>
      <c r="H20" s="67" t="str">
        <f t="shared" si="2"/>
        <v>Sun</v>
      </c>
      <c r="I20" s="69" t="s">
        <v>15</v>
      </c>
      <c r="J20" s="56" t="str">
        <f t="shared" si="3"/>
        <v>-</v>
      </c>
      <c r="K20" s="60"/>
      <c r="L20" s="29">
        <v>27</v>
      </c>
      <c r="M20" s="67" t="str">
        <f t="shared" si="4"/>
        <v>Wed</v>
      </c>
      <c r="N20" s="65">
        <v>25</v>
      </c>
      <c r="O20" s="56">
        <f t="shared" si="5"/>
        <v>25</v>
      </c>
      <c r="P20" s="96"/>
      <c r="Q20" s="23" t="s">
        <v>60</v>
      </c>
      <c r="R20" s="23"/>
      <c r="S20" s="26" t="s">
        <v>19</v>
      </c>
      <c r="T20" s="28" t="str">
        <f>TEXT(EOMONTH(T19,0),"dd-mmm-yyyy")</f>
        <v>31-Jul-2011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15" customHeight="1">
      <c r="A21" s="95"/>
      <c r="B21" s="35">
        <v>8</v>
      </c>
      <c r="C21" s="58" t="str">
        <f t="shared" si="0"/>
        <v>Fri</v>
      </c>
      <c r="D21" s="65">
        <v>22</v>
      </c>
      <c r="E21" s="56">
        <f t="shared" si="1"/>
        <v>22</v>
      </c>
      <c r="F21" s="60"/>
      <c r="G21" s="29">
        <v>18</v>
      </c>
      <c r="H21" s="67" t="str">
        <f t="shared" si="2"/>
        <v>Mon</v>
      </c>
      <c r="I21" s="65">
        <v>22</v>
      </c>
      <c r="J21" s="56">
        <f t="shared" si="3"/>
        <v>22</v>
      </c>
      <c r="K21" s="60"/>
      <c r="L21" s="29">
        <v>28</v>
      </c>
      <c r="M21" s="67" t="str">
        <f t="shared" si="4"/>
        <v>Thu</v>
      </c>
      <c r="N21" s="65">
        <v>26</v>
      </c>
      <c r="O21" s="56">
        <f>N21</f>
        <v>26</v>
      </c>
      <c r="P21" s="96"/>
      <c r="Q21" s="23"/>
      <c r="R21" s="23"/>
      <c r="S21" s="26" t="s">
        <v>20</v>
      </c>
      <c r="T21" s="28" t="str">
        <f>LEFT(T20,2)</f>
        <v>31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5" customHeight="1">
      <c r="A22" s="95"/>
      <c r="B22" s="35">
        <v>9</v>
      </c>
      <c r="C22" s="58" t="str">
        <f t="shared" si="0"/>
        <v>Sat</v>
      </c>
      <c r="D22" s="65">
        <v>22</v>
      </c>
      <c r="E22" s="56">
        <f t="shared" si="1"/>
        <v>22</v>
      </c>
      <c r="F22" s="60"/>
      <c r="G22" s="29">
        <v>19</v>
      </c>
      <c r="H22" s="67" t="str">
        <f t="shared" si="2"/>
        <v>Tue</v>
      </c>
      <c r="I22" s="65">
        <v>23</v>
      </c>
      <c r="J22" s="56">
        <f t="shared" si="3"/>
        <v>23</v>
      </c>
      <c r="K22" s="60"/>
      <c r="L22" s="29">
        <v>29</v>
      </c>
      <c r="M22" s="67" t="str">
        <f t="shared" si="4"/>
        <v>Fri</v>
      </c>
      <c r="N22" s="65">
        <v>26</v>
      </c>
      <c r="O22" s="37">
        <f t="shared" si="5"/>
        <v>26</v>
      </c>
      <c r="P22" s="96"/>
      <c r="Q22" s="23"/>
      <c r="R22" s="23"/>
      <c r="S22" s="23" t="s">
        <v>21</v>
      </c>
      <c r="T22" s="23">
        <v>2003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5" customHeight="1" thickBot="1">
      <c r="A23" s="95"/>
      <c r="B23" s="39">
        <v>10</v>
      </c>
      <c r="C23" s="59" t="str">
        <f t="shared" si="0"/>
        <v>Sun</v>
      </c>
      <c r="D23" s="66" t="s">
        <v>15</v>
      </c>
      <c r="E23" s="57" t="str">
        <f t="shared" si="1"/>
        <v>-</v>
      </c>
      <c r="F23" s="61"/>
      <c r="G23" s="40">
        <v>20</v>
      </c>
      <c r="H23" s="68" t="str">
        <f t="shared" si="2"/>
        <v>Wed</v>
      </c>
      <c r="I23" s="70">
        <v>24</v>
      </c>
      <c r="J23" s="57">
        <f t="shared" si="3"/>
        <v>24</v>
      </c>
      <c r="K23" s="61"/>
      <c r="L23" s="29">
        <v>30</v>
      </c>
      <c r="M23" s="67" t="str">
        <f t="shared" si="4"/>
        <v>Sat</v>
      </c>
      <c r="N23" s="65">
        <v>23</v>
      </c>
      <c r="O23" s="56">
        <f t="shared" si="5"/>
        <v>23</v>
      </c>
      <c r="P23" s="96"/>
      <c r="Q23" s="23"/>
      <c r="R23" s="23"/>
      <c r="S23" s="23" t="s">
        <v>22</v>
      </c>
      <c r="T23" s="23">
        <v>2004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5" customHeight="1" thickBot="1">
      <c r="A24" s="95"/>
      <c r="B24" s="141" t="s">
        <v>71</v>
      </c>
      <c r="C24" s="142"/>
      <c r="D24" s="142"/>
      <c r="E24" s="142"/>
      <c r="F24" s="142"/>
      <c r="G24" s="142"/>
      <c r="H24" s="142"/>
      <c r="I24" s="142"/>
      <c r="J24" s="142"/>
      <c r="K24" s="143"/>
      <c r="L24" s="38">
        <v>31</v>
      </c>
      <c r="M24" s="71" t="str">
        <f t="shared" si="4"/>
        <v>Sun</v>
      </c>
      <c r="N24" s="66" t="s">
        <v>15</v>
      </c>
      <c r="O24" s="57" t="str">
        <f t="shared" si="5"/>
        <v>-</v>
      </c>
      <c r="P24" s="96"/>
      <c r="Q24" s="23"/>
      <c r="R24" s="23"/>
      <c r="S24" s="23" t="s">
        <v>23</v>
      </c>
      <c r="T24" s="23">
        <v>2005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9.75" customHeight="1" thickBot="1">
      <c r="A25" s="95"/>
      <c r="B25" s="97"/>
      <c r="C25" s="97"/>
      <c r="D25" s="102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6"/>
      <c r="Q25" s="23"/>
      <c r="R25" s="23"/>
      <c r="S25" s="23" t="s">
        <v>24</v>
      </c>
      <c r="T25" s="23">
        <v>2006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5" customHeight="1" thickBot="1">
      <c r="A26" s="103"/>
      <c r="B26" s="77"/>
      <c r="C26" s="78"/>
      <c r="D26" s="78"/>
      <c r="E26" s="78"/>
      <c r="F26" s="151" t="s">
        <v>66</v>
      </c>
      <c r="G26" s="151"/>
      <c r="H26" s="151"/>
      <c r="I26" s="151"/>
      <c r="J26" s="151"/>
      <c r="K26" s="151"/>
      <c r="L26" s="78"/>
      <c r="M26" s="78"/>
      <c r="N26" s="78"/>
      <c r="O26" s="79"/>
      <c r="P26" s="104"/>
      <c r="Q26" s="23"/>
      <c r="R26" s="23"/>
      <c r="S26" s="23" t="s">
        <v>25</v>
      </c>
      <c r="T26" s="23">
        <v>2007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5" customHeight="1">
      <c r="A27" s="105"/>
      <c r="B27" s="80"/>
      <c r="C27" s="81"/>
      <c r="D27" s="81"/>
      <c r="E27" s="81"/>
      <c r="F27" s="149" t="s">
        <v>67</v>
      </c>
      <c r="G27" s="149"/>
      <c r="H27" s="149"/>
      <c r="I27" s="149"/>
      <c r="J27" s="149"/>
      <c r="K27" s="149"/>
      <c r="L27" s="81"/>
      <c r="M27" s="81"/>
      <c r="N27" s="81"/>
      <c r="O27" s="82"/>
      <c r="P27" s="106"/>
      <c r="Q27" s="23"/>
      <c r="R27" s="23"/>
      <c r="S27" s="23" t="s">
        <v>26</v>
      </c>
      <c r="T27" s="23">
        <v>2008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5" customHeight="1">
      <c r="A28" s="105"/>
      <c r="B28" s="80"/>
      <c r="C28" s="81"/>
      <c r="D28" s="81"/>
      <c r="E28" s="81"/>
      <c r="F28" s="149" t="s">
        <v>69</v>
      </c>
      <c r="G28" s="149"/>
      <c r="H28" s="149"/>
      <c r="I28" s="149"/>
      <c r="J28" s="149"/>
      <c r="K28" s="149"/>
      <c r="L28" s="81"/>
      <c r="M28" s="81"/>
      <c r="N28" s="81"/>
      <c r="O28" s="82"/>
      <c r="P28" s="106"/>
      <c r="Q28" s="23"/>
      <c r="R28" s="23"/>
      <c r="S28" s="23" t="s">
        <v>27</v>
      </c>
      <c r="T28" s="23">
        <v>2009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 customHeight="1">
      <c r="A29" s="95"/>
      <c r="B29" s="83"/>
      <c r="C29" s="84"/>
      <c r="D29" s="84"/>
      <c r="E29" s="84"/>
      <c r="F29" s="149" t="s">
        <v>70</v>
      </c>
      <c r="G29" s="149"/>
      <c r="H29" s="149"/>
      <c r="I29" s="149"/>
      <c r="J29" s="149"/>
      <c r="K29" s="149"/>
      <c r="L29" s="84"/>
      <c r="M29" s="84"/>
      <c r="N29" s="84"/>
      <c r="O29" s="85"/>
      <c r="P29" s="96"/>
      <c r="Q29" s="23"/>
      <c r="R29" s="23"/>
      <c r="S29" s="23" t="s">
        <v>28</v>
      </c>
      <c r="T29" s="23">
        <v>2010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5" customHeight="1" thickBot="1">
      <c r="A30" s="95"/>
      <c r="B30" s="86"/>
      <c r="C30" s="87"/>
      <c r="D30" s="87"/>
      <c r="E30" s="87"/>
      <c r="F30" s="150" t="s">
        <v>68</v>
      </c>
      <c r="G30" s="150"/>
      <c r="H30" s="150"/>
      <c r="I30" s="150"/>
      <c r="J30" s="150"/>
      <c r="K30" s="150"/>
      <c r="L30" s="87"/>
      <c r="M30" s="87"/>
      <c r="N30" s="87"/>
      <c r="O30" s="88"/>
      <c r="P30" s="96"/>
      <c r="Q30" s="23"/>
      <c r="R30" s="23"/>
      <c r="S30" s="23" t="s">
        <v>29</v>
      </c>
      <c r="T30" s="23">
        <v>2011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1.25" customHeight="1" thickBo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  <c r="Q31" s="23"/>
      <c r="R31" s="23"/>
      <c r="S31" s="23" t="s">
        <v>30</v>
      </c>
      <c r="T31" s="23">
        <v>2012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9:20" ht="14.25" customHeight="1">
      <c r="S32" t="s">
        <v>31</v>
      </c>
      <c r="T32">
        <v>2013</v>
      </c>
    </row>
    <row r="33" spans="19:20" ht="9.75" customHeight="1" hidden="1">
      <c r="S33" t="s">
        <v>32</v>
      </c>
      <c r="T33">
        <v>2014</v>
      </c>
    </row>
    <row r="34" ht="9.75" customHeight="1" hidden="1">
      <c r="T34">
        <v>2015</v>
      </c>
    </row>
    <row r="35" ht="9.75" customHeight="1" hidden="1">
      <c r="T35">
        <v>2016</v>
      </c>
    </row>
    <row r="36" ht="9.75" customHeight="1" hidden="1">
      <c r="T36">
        <v>2017</v>
      </c>
    </row>
    <row r="37" ht="9.75" customHeight="1" hidden="1">
      <c r="T37">
        <v>2018</v>
      </c>
    </row>
    <row r="38" ht="9.75" customHeight="1" hidden="1">
      <c r="T38">
        <v>2019</v>
      </c>
    </row>
    <row r="39" ht="9.75" customHeight="1" hidden="1">
      <c r="T39">
        <v>2020</v>
      </c>
    </row>
    <row r="40" ht="7.5" customHeight="1" hidden="1"/>
    <row r="41" spans="2:10" ht="9.75" customHeight="1" hidden="1">
      <c r="B41" s="123" t="s">
        <v>0</v>
      </c>
      <c r="C41" s="127"/>
      <c r="D41" s="123" t="s">
        <v>1</v>
      </c>
      <c r="E41" s="124"/>
      <c r="F41" s="6"/>
      <c r="I41" s="112" t="s">
        <v>14</v>
      </c>
      <c r="J41" s="112" t="s">
        <v>10</v>
      </c>
    </row>
    <row r="42" spans="2:14" ht="9.75" customHeight="1" hidden="1">
      <c r="B42" s="128"/>
      <c r="C42" s="129"/>
      <c r="D42" s="125"/>
      <c r="E42" s="126"/>
      <c r="F42" s="6"/>
      <c r="I42" s="113"/>
      <c r="J42" s="113"/>
      <c r="N42" t="s">
        <v>61</v>
      </c>
    </row>
    <row r="43" spans="2:14" ht="9.75" customHeight="1" hidden="1">
      <c r="B43" s="16" t="str">
        <f>TEXT(T19,"dd-mmm-yyyy")</f>
        <v>01-Jul-2011</v>
      </c>
      <c r="C43" s="14"/>
      <c r="D43" s="119" t="str">
        <f>TEXT(B43,"dddd")</f>
        <v>Friday</v>
      </c>
      <c r="E43" s="120"/>
      <c r="F43" s="6"/>
      <c r="I43" s="1" t="e">
        <f>IF(J43="--","--","Rs."&amp;$N$5&amp;" /-")</f>
        <v>#NAME?</v>
      </c>
      <c r="J43" s="31" t="e">
        <f>_xlfn.IFERROR(E14*IF(Data!$N$10="100 gms.","100","150")/1000,"--")</f>
        <v>#NAME?</v>
      </c>
      <c r="N43" s="30">
        <f>_xlfn.IFERROR(E14*$N$5,"--")</f>
        <v>88.32</v>
      </c>
    </row>
    <row r="44" spans="2:14" ht="9.75" customHeight="1" hidden="1">
      <c r="B44" s="11" t="str">
        <f>TEXT(IF(AND(LEFT(B43,2)&lt;$T$21,LEN(B43)&gt;2),B43+1,""),"dd-mmm-yyyy")</f>
        <v>02-Jul-2011</v>
      </c>
      <c r="C44" s="15"/>
      <c r="D44" s="119" t="str">
        <f aca="true" t="shared" si="6" ref="D44:D72">TEXT(B44,"dddd")</f>
        <v>Saturday</v>
      </c>
      <c r="E44" s="120"/>
      <c r="F44" s="6"/>
      <c r="I44" s="1" t="e">
        <f aca="true" t="shared" si="7" ref="I44:I73">IF(J44="--","--","Rs."&amp;$N$5&amp;" /-")</f>
        <v>#NAME?</v>
      </c>
      <c r="J44" s="31" t="e">
        <f>_xlfn.IFERROR(E15*IF(Data!$N$10="100 gms.","100","150")/1000,"--")</f>
        <v>#NAME?</v>
      </c>
      <c r="N44" s="30">
        <f aca="true" t="shared" si="8" ref="N44:N52">_xlfn.IFERROR(E15*$N$5,"--")</f>
        <v>84.47999999999999</v>
      </c>
    </row>
    <row r="45" spans="2:14" ht="9.75" customHeight="1" hidden="1">
      <c r="B45" s="11" t="str">
        <f aca="true" t="shared" si="9" ref="B45:B73">TEXT(IF(AND(LEFT(B44,2)&lt;$T$21,LEN(B44)&gt;2),B44+1,""),"dd-mmm-yyyy")</f>
        <v>03-Jul-2011</v>
      </c>
      <c r="C45" s="15"/>
      <c r="D45" s="119" t="str">
        <f t="shared" si="6"/>
        <v>Sunday</v>
      </c>
      <c r="E45" s="120"/>
      <c r="F45" s="6"/>
      <c r="I45" s="1" t="e">
        <f t="shared" si="7"/>
        <v>#NAME?</v>
      </c>
      <c r="J45" s="31" t="e">
        <f>_xlfn.IFERROR(E16*IF(Data!$N$10="100 gms.","100","150")/1000,"--")</f>
        <v>#NAME?</v>
      </c>
      <c r="N45" s="30" t="str">
        <f t="shared" si="8"/>
        <v>--</v>
      </c>
    </row>
    <row r="46" spans="2:14" ht="9.75" customHeight="1" hidden="1">
      <c r="B46" s="11" t="str">
        <f t="shared" si="9"/>
        <v>04-Jul-2011</v>
      </c>
      <c r="C46" s="15"/>
      <c r="D46" s="119" t="str">
        <f t="shared" si="6"/>
        <v>Monday</v>
      </c>
      <c r="E46" s="120"/>
      <c r="F46" s="6"/>
      <c r="I46" s="1" t="e">
        <f t="shared" si="7"/>
        <v>#NAME?</v>
      </c>
      <c r="J46" s="31" t="e">
        <f>_xlfn.IFERROR(E17*IF(Data!$N$10="100 gms.","100","150")/1000,"--")</f>
        <v>#NAME?</v>
      </c>
      <c r="N46" s="30">
        <f t="shared" si="8"/>
        <v>84.47999999999999</v>
      </c>
    </row>
    <row r="47" spans="2:14" ht="9.75" customHeight="1" hidden="1">
      <c r="B47" s="11" t="str">
        <f t="shared" si="9"/>
        <v>05-Jul-2011</v>
      </c>
      <c r="C47" s="15"/>
      <c r="D47" s="119" t="str">
        <f t="shared" si="6"/>
        <v>Tuesday</v>
      </c>
      <c r="E47" s="120"/>
      <c r="F47" s="6"/>
      <c r="I47" s="1" t="e">
        <f t="shared" si="7"/>
        <v>#NAME?</v>
      </c>
      <c r="J47" s="31" t="e">
        <f>_xlfn.IFERROR(E18*IF(Data!$N$10="100 gms.","100","150")/1000,"--")</f>
        <v>#NAME?</v>
      </c>
      <c r="N47" s="30">
        <f t="shared" si="8"/>
        <v>84.47999999999999</v>
      </c>
    </row>
    <row r="48" spans="2:14" ht="9.75" customHeight="1" hidden="1">
      <c r="B48" s="11" t="str">
        <f t="shared" si="9"/>
        <v>06-Jul-2011</v>
      </c>
      <c r="C48" s="15"/>
      <c r="D48" s="119" t="str">
        <f t="shared" si="6"/>
        <v>Wednesday</v>
      </c>
      <c r="E48" s="120"/>
      <c r="F48" s="6"/>
      <c r="I48" s="1" t="e">
        <f t="shared" si="7"/>
        <v>#NAME?</v>
      </c>
      <c r="J48" s="31" t="e">
        <f>_xlfn.IFERROR(E19*IF(Data!$N$10="100 gms.","100","150")/1000,"--")</f>
        <v>#NAME?</v>
      </c>
      <c r="N48" s="30">
        <f t="shared" si="8"/>
        <v>84.47999999999999</v>
      </c>
    </row>
    <row r="49" spans="2:14" ht="9.75" customHeight="1" hidden="1">
      <c r="B49" s="11" t="str">
        <f t="shared" si="9"/>
        <v>07-Jul-2011</v>
      </c>
      <c r="C49" s="15"/>
      <c r="D49" s="119" t="str">
        <f t="shared" si="6"/>
        <v>Thursday</v>
      </c>
      <c r="E49" s="120"/>
      <c r="F49" s="6"/>
      <c r="I49" s="1" t="e">
        <f t="shared" si="7"/>
        <v>#NAME?</v>
      </c>
      <c r="J49" s="31" t="e">
        <f>_xlfn.IFERROR(E20*IF(Data!$N$10="100 gms.","100","150")/1000,"--")</f>
        <v>#NAME?</v>
      </c>
      <c r="N49" s="30">
        <f t="shared" si="8"/>
        <v>84.47999999999999</v>
      </c>
    </row>
    <row r="50" spans="2:14" ht="9.75" customHeight="1" hidden="1">
      <c r="B50" s="11" t="str">
        <f t="shared" si="9"/>
        <v>08-Jul-2011</v>
      </c>
      <c r="C50" s="15"/>
      <c r="D50" s="119" t="str">
        <f t="shared" si="6"/>
        <v>Friday</v>
      </c>
      <c r="E50" s="120"/>
      <c r="F50" s="6"/>
      <c r="I50" s="1" t="e">
        <f t="shared" si="7"/>
        <v>#NAME?</v>
      </c>
      <c r="J50" s="31" t="e">
        <f>_xlfn.IFERROR(E21*IF(Data!$N$10="100 gms.","100","150")/1000,"--")</f>
        <v>#NAME?</v>
      </c>
      <c r="N50" s="30">
        <f t="shared" si="8"/>
        <v>84.47999999999999</v>
      </c>
    </row>
    <row r="51" spans="2:14" ht="9.75" customHeight="1" hidden="1">
      <c r="B51" s="11" t="str">
        <f t="shared" si="9"/>
        <v>09-Jul-2011</v>
      </c>
      <c r="C51" s="15"/>
      <c r="D51" s="119" t="str">
        <f t="shared" si="6"/>
        <v>Saturday</v>
      </c>
      <c r="E51" s="120"/>
      <c r="F51" s="6"/>
      <c r="I51" s="1" t="e">
        <f t="shared" si="7"/>
        <v>#NAME?</v>
      </c>
      <c r="J51" s="31" t="e">
        <f>_xlfn.IFERROR(E22*IF(Data!$N$10="100 gms.","100","150")/1000,"--")</f>
        <v>#NAME?</v>
      </c>
      <c r="N51" s="30">
        <f t="shared" si="8"/>
        <v>84.47999999999999</v>
      </c>
    </row>
    <row r="52" spans="2:14" ht="9.75" customHeight="1" hidden="1">
      <c r="B52" s="11" t="str">
        <f t="shared" si="9"/>
        <v>10-Jul-2011</v>
      </c>
      <c r="C52" s="15"/>
      <c r="D52" s="119" t="str">
        <f t="shared" si="6"/>
        <v>Sunday</v>
      </c>
      <c r="E52" s="120"/>
      <c r="F52" s="6"/>
      <c r="I52" s="1" t="e">
        <f t="shared" si="7"/>
        <v>#NAME?</v>
      </c>
      <c r="J52" s="31" t="e">
        <f>_xlfn.IFERROR(E23*IF(Data!$N$10="100 gms.","100","150")/1000,"--")</f>
        <v>#NAME?</v>
      </c>
      <c r="N52" s="30" t="str">
        <f t="shared" si="8"/>
        <v>--</v>
      </c>
    </row>
    <row r="53" spans="2:14" ht="9.75" customHeight="1" hidden="1">
      <c r="B53" s="11" t="str">
        <f t="shared" si="9"/>
        <v>11-Jul-2011</v>
      </c>
      <c r="C53" s="15"/>
      <c r="D53" s="119" t="str">
        <f t="shared" si="6"/>
        <v>Monday</v>
      </c>
      <c r="E53" s="120"/>
      <c r="F53" s="6"/>
      <c r="I53" s="1" t="e">
        <f t="shared" si="7"/>
        <v>#NAME?</v>
      </c>
      <c r="J53" s="31" t="e">
        <f>_xlfn.IFERROR(J14*IF(Data!$N$10="100 gms.","100","150")/1000,"--")</f>
        <v>#NAME?</v>
      </c>
      <c r="N53" s="30">
        <f>_xlfn.IFERROR(J14*$N$5,"--")</f>
        <v>88.32</v>
      </c>
    </row>
    <row r="54" spans="2:14" ht="9.75" customHeight="1" hidden="1">
      <c r="B54" s="11" t="str">
        <f t="shared" si="9"/>
        <v>12-Jul-2011</v>
      </c>
      <c r="C54" s="15"/>
      <c r="D54" s="119" t="str">
        <f t="shared" si="6"/>
        <v>Tuesday</v>
      </c>
      <c r="E54" s="120"/>
      <c r="F54" s="6"/>
      <c r="I54" s="1" t="e">
        <f t="shared" si="7"/>
        <v>#NAME?</v>
      </c>
      <c r="J54" s="31" t="e">
        <f>_xlfn.IFERROR(J15*IF(Data!$N$10="100 gms.","100","150")/1000,"--")</f>
        <v>#NAME?</v>
      </c>
      <c r="N54" s="30">
        <f aca="true" t="shared" si="10" ref="N54:N62">_xlfn.IFERROR(J15*$N$5,"--")</f>
        <v>96</v>
      </c>
    </row>
    <row r="55" spans="2:14" ht="9.75" customHeight="1" hidden="1">
      <c r="B55" s="11" t="str">
        <f t="shared" si="9"/>
        <v>13-Jul-2011</v>
      </c>
      <c r="C55" s="15"/>
      <c r="D55" s="119" t="str">
        <f t="shared" si="6"/>
        <v>Wednesday</v>
      </c>
      <c r="E55" s="120"/>
      <c r="F55" s="6"/>
      <c r="I55" s="1" t="e">
        <f t="shared" si="7"/>
        <v>#NAME?</v>
      </c>
      <c r="J55" s="31" t="e">
        <f>_xlfn.IFERROR(J16*IF(Data!$N$10="100 gms.","100","150")/1000,"--")</f>
        <v>#NAME?</v>
      </c>
      <c r="N55" s="30">
        <f t="shared" si="10"/>
        <v>99.84</v>
      </c>
    </row>
    <row r="56" spans="2:14" ht="9.75" customHeight="1" hidden="1">
      <c r="B56" s="11" t="str">
        <f t="shared" si="9"/>
        <v>14-Jul-2011</v>
      </c>
      <c r="C56" s="15"/>
      <c r="D56" s="119" t="str">
        <f t="shared" si="6"/>
        <v>Thursday</v>
      </c>
      <c r="E56" s="120"/>
      <c r="F56" s="6"/>
      <c r="I56" s="1" t="e">
        <f t="shared" si="7"/>
        <v>#NAME?</v>
      </c>
      <c r="J56" s="31" t="e">
        <f>_xlfn.IFERROR(J17*IF(Data!$N$10="100 gms.","100","150")/1000,"--")</f>
        <v>#NAME?</v>
      </c>
      <c r="N56" s="30">
        <f t="shared" si="10"/>
        <v>99.84</v>
      </c>
    </row>
    <row r="57" spans="2:14" ht="9.75" customHeight="1" hidden="1">
      <c r="B57" s="11" t="str">
        <f t="shared" si="9"/>
        <v>15-Jul-2011</v>
      </c>
      <c r="C57" s="15"/>
      <c r="D57" s="119" t="str">
        <f t="shared" si="6"/>
        <v>Friday</v>
      </c>
      <c r="E57" s="120"/>
      <c r="F57" s="6"/>
      <c r="I57" s="1" t="e">
        <f t="shared" si="7"/>
        <v>#NAME?</v>
      </c>
      <c r="J57" s="31" t="e">
        <f>_xlfn.IFERROR(J18*IF(Data!$N$10="100 gms.","100","150")/1000,"--")</f>
        <v>#NAME?</v>
      </c>
      <c r="N57" s="30">
        <f t="shared" si="10"/>
        <v>92.16</v>
      </c>
    </row>
    <row r="58" spans="2:14" ht="9.75" customHeight="1" hidden="1">
      <c r="B58" s="11" t="str">
        <f t="shared" si="9"/>
        <v>16-Jul-2011</v>
      </c>
      <c r="C58" s="15"/>
      <c r="D58" s="119" t="str">
        <f t="shared" si="6"/>
        <v>Saturday</v>
      </c>
      <c r="E58" s="120"/>
      <c r="F58" s="6"/>
      <c r="I58" s="1" t="e">
        <f t="shared" si="7"/>
        <v>#NAME?</v>
      </c>
      <c r="J58" s="31" t="e">
        <f>_xlfn.IFERROR(J19*IF(Data!$N$10="100 gms.","100","150")/1000,"--")</f>
        <v>#NAME?</v>
      </c>
      <c r="N58" s="30">
        <f t="shared" si="10"/>
        <v>80.64</v>
      </c>
    </row>
    <row r="59" spans="2:14" ht="9.75" customHeight="1" hidden="1">
      <c r="B59" s="11" t="str">
        <f t="shared" si="9"/>
        <v>17-Jul-2011</v>
      </c>
      <c r="C59" s="15"/>
      <c r="D59" s="119" t="str">
        <f t="shared" si="6"/>
        <v>Sunday</v>
      </c>
      <c r="E59" s="120"/>
      <c r="F59" s="6"/>
      <c r="I59" s="1" t="e">
        <f t="shared" si="7"/>
        <v>#NAME?</v>
      </c>
      <c r="J59" s="31" t="e">
        <f>_xlfn.IFERROR(J20*IF(Data!$N$10="100 gms.","100","150")/1000,"--")</f>
        <v>#NAME?</v>
      </c>
      <c r="N59" s="30" t="str">
        <f t="shared" si="10"/>
        <v>--</v>
      </c>
    </row>
    <row r="60" spans="2:14" ht="9.75" customHeight="1" hidden="1">
      <c r="B60" s="11" t="str">
        <f t="shared" si="9"/>
        <v>18-Jul-2011</v>
      </c>
      <c r="C60" s="15"/>
      <c r="D60" s="119" t="str">
        <f t="shared" si="6"/>
        <v>Monday</v>
      </c>
      <c r="E60" s="120"/>
      <c r="F60" s="6"/>
      <c r="I60" s="1" t="e">
        <f t="shared" si="7"/>
        <v>#NAME?</v>
      </c>
      <c r="J60" s="31" t="e">
        <f>_xlfn.IFERROR(J21*IF(Data!$N$10="100 gms.","100","150")/1000,"--")</f>
        <v>#NAME?</v>
      </c>
      <c r="N60" s="30">
        <f t="shared" si="10"/>
        <v>84.47999999999999</v>
      </c>
    </row>
    <row r="61" spans="2:14" ht="9.75" customHeight="1" hidden="1">
      <c r="B61" s="11" t="str">
        <f t="shared" si="9"/>
        <v>19-Jul-2011</v>
      </c>
      <c r="C61" s="15"/>
      <c r="D61" s="119" t="str">
        <f t="shared" si="6"/>
        <v>Tuesday</v>
      </c>
      <c r="E61" s="120"/>
      <c r="F61" s="6"/>
      <c r="I61" s="1" t="e">
        <f t="shared" si="7"/>
        <v>#NAME?</v>
      </c>
      <c r="J61" s="31" t="e">
        <f>_xlfn.IFERROR(J22*IF(Data!$N$10="100 gms.","100","150")/1000,"--")</f>
        <v>#NAME?</v>
      </c>
      <c r="N61" s="30">
        <f t="shared" si="10"/>
        <v>88.32</v>
      </c>
    </row>
    <row r="62" spans="2:14" ht="9.75" customHeight="1" hidden="1">
      <c r="B62" s="11" t="str">
        <f t="shared" si="9"/>
        <v>20-Jul-2011</v>
      </c>
      <c r="C62" s="15"/>
      <c r="D62" s="119" t="str">
        <f t="shared" si="6"/>
        <v>Wednesday</v>
      </c>
      <c r="E62" s="120"/>
      <c r="F62" s="6"/>
      <c r="I62" s="1" t="e">
        <f t="shared" si="7"/>
        <v>#NAME?</v>
      </c>
      <c r="J62" s="31" t="e">
        <f>_xlfn.IFERROR(J23*IF(Data!$N$10="100 gms.","100","150")/1000,"--")</f>
        <v>#NAME?</v>
      </c>
      <c r="N62" s="30">
        <f t="shared" si="10"/>
        <v>92.16</v>
      </c>
    </row>
    <row r="63" spans="2:14" ht="9.75" customHeight="1" hidden="1">
      <c r="B63" s="11" t="str">
        <f t="shared" si="9"/>
        <v>21-Jul-2011</v>
      </c>
      <c r="C63" s="15"/>
      <c r="D63" s="119" t="str">
        <f t="shared" si="6"/>
        <v>Thursday</v>
      </c>
      <c r="E63" s="120"/>
      <c r="F63" s="6"/>
      <c r="I63" s="1" t="e">
        <f t="shared" si="7"/>
        <v>#NAME?</v>
      </c>
      <c r="J63" s="31" t="e">
        <f>_xlfn.IFERROR(O14*IF(Data!$N$10="100 gms.","100","150")/1000,"--")</f>
        <v>#NAME?</v>
      </c>
      <c r="N63" s="30">
        <f>_xlfn.IFERROR(O14*$N$5,"--")</f>
        <v>88.32</v>
      </c>
    </row>
    <row r="64" spans="2:14" ht="9.75" customHeight="1" hidden="1">
      <c r="B64" s="11" t="str">
        <f t="shared" si="9"/>
        <v>22-Jul-2011</v>
      </c>
      <c r="C64" s="15"/>
      <c r="D64" s="119" t="str">
        <f t="shared" si="6"/>
        <v>Friday</v>
      </c>
      <c r="E64" s="120"/>
      <c r="F64" s="6"/>
      <c r="I64" s="1" t="e">
        <f t="shared" si="7"/>
        <v>#NAME?</v>
      </c>
      <c r="J64" s="31" t="e">
        <f>_xlfn.IFERROR(O15*IF(Data!$N$10="100 gms.","100","150")/1000,"--")</f>
        <v>#NAME?</v>
      </c>
      <c r="N64" s="30">
        <f aca="true" t="shared" si="11" ref="N64:N73">_xlfn.IFERROR(O15*$N$5,"--")</f>
        <v>88.32</v>
      </c>
    </row>
    <row r="65" spans="2:14" ht="9.75" customHeight="1" hidden="1">
      <c r="B65" s="11" t="str">
        <f t="shared" si="9"/>
        <v>23-Jul-2011</v>
      </c>
      <c r="C65" s="15"/>
      <c r="D65" s="119" t="str">
        <f t="shared" si="6"/>
        <v>Saturday</v>
      </c>
      <c r="E65" s="120"/>
      <c r="F65" s="6"/>
      <c r="I65" s="1" t="e">
        <f t="shared" si="7"/>
        <v>#NAME?</v>
      </c>
      <c r="J65" s="31" t="e">
        <f>_xlfn.IFERROR(O16*IF(Data!$N$10="100 gms.","100","150")/1000,"--")</f>
        <v>#NAME?</v>
      </c>
      <c r="N65" s="30">
        <f t="shared" si="11"/>
        <v>99.84</v>
      </c>
    </row>
    <row r="66" spans="2:14" ht="9.75" customHeight="1" hidden="1">
      <c r="B66" s="11" t="str">
        <f t="shared" si="9"/>
        <v>24-Jul-2011</v>
      </c>
      <c r="C66" s="15"/>
      <c r="D66" s="119" t="str">
        <f t="shared" si="6"/>
        <v>Sunday</v>
      </c>
      <c r="E66" s="120"/>
      <c r="F66" s="6"/>
      <c r="I66" s="1" t="e">
        <f t="shared" si="7"/>
        <v>#NAME?</v>
      </c>
      <c r="J66" s="31" t="e">
        <f>_xlfn.IFERROR(O17*IF(Data!$N$10="100 gms.","100","150")/1000,"--")</f>
        <v>#NAME?</v>
      </c>
      <c r="N66" s="30" t="str">
        <f t="shared" si="11"/>
        <v>--</v>
      </c>
    </row>
    <row r="67" spans="2:14" ht="9.75" customHeight="1" hidden="1">
      <c r="B67" s="11" t="str">
        <f t="shared" si="9"/>
        <v>25-Jul-2011</v>
      </c>
      <c r="C67" s="15"/>
      <c r="D67" s="119" t="str">
        <f t="shared" si="6"/>
        <v>Monday</v>
      </c>
      <c r="E67" s="120"/>
      <c r="F67" s="6"/>
      <c r="I67" s="1" t="e">
        <f t="shared" si="7"/>
        <v>#NAME?</v>
      </c>
      <c r="J67" s="31" t="e">
        <f>_xlfn.IFERROR(O18*IF(Data!$N$10="100 gms.","100","150")/1000,"--")</f>
        <v>#NAME?</v>
      </c>
      <c r="N67" s="30">
        <f t="shared" si="11"/>
        <v>96</v>
      </c>
    </row>
    <row r="68" spans="2:14" ht="9.75" customHeight="1" hidden="1">
      <c r="B68" s="11" t="str">
        <f t="shared" si="9"/>
        <v>26-Jul-2011</v>
      </c>
      <c r="C68" s="15"/>
      <c r="D68" s="119" t="str">
        <f t="shared" si="6"/>
        <v>Tuesday</v>
      </c>
      <c r="E68" s="120"/>
      <c r="F68" s="6"/>
      <c r="I68" s="1" t="e">
        <f t="shared" si="7"/>
        <v>#NAME?</v>
      </c>
      <c r="J68" s="31" t="e">
        <f>_xlfn.IFERROR(O19*IF(Data!$N$10="100 gms.","100","150")/1000,"--")</f>
        <v>#NAME?</v>
      </c>
      <c r="N68" s="30">
        <f t="shared" si="11"/>
        <v>80.64</v>
      </c>
    </row>
    <row r="69" spans="2:14" ht="9.75" customHeight="1" hidden="1">
      <c r="B69" s="11" t="str">
        <f t="shared" si="9"/>
        <v>27-Jul-2011</v>
      </c>
      <c r="C69" s="15"/>
      <c r="D69" s="119" t="str">
        <f t="shared" si="6"/>
        <v>Wednesday</v>
      </c>
      <c r="E69" s="120"/>
      <c r="F69" s="6"/>
      <c r="I69" s="1" t="e">
        <f t="shared" si="7"/>
        <v>#NAME?</v>
      </c>
      <c r="J69" s="31" t="e">
        <f>_xlfn.IFERROR(O20*IF(Data!$N$10="100 gms.","100","150")/1000,"--")</f>
        <v>#NAME?</v>
      </c>
      <c r="N69" s="30">
        <f t="shared" si="11"/>
        <v>96</v>
      </c>
    </row>
    <row r="70" spans="2:14" ht="9.75" customHeight="1" hidden="1">
      <c r="B70" s="11" t="str">
        <f t="shared" si="9"/>
        <v>28-Jul-2011</v>
      </c>
      <c r="C70" s="15"/>
      <c r="D70" s="119" t="str">
        <f t="shared" si="6"/>
        <v>Thursday</v>
      </c>
      <c r="E70" s="120"/>
      <c r="F70" s="6"/>
      <c r="I70" s="1" t="e">
        <f t="shared" si="7"/>
        <v>#NAME?</v>
      </c>
      <c r="J70" s="31" t="e">
        <f>_xlfn.IFERROR(O21*IF(Data!$N$10="100 gms.","100","150")/1000,"--")</f>
        <v>#NAME?</v>
      </c>
      <c r="N70" s="30">
        <f t="shared" si="11"/>
        <v>99.84</v>
      </c>
    </row>
    <row r="71" spans="2:14" ht="9.75" customHeight="1" hidden="1">
      <c r="B71" s="11" t="str">
        <f t="shared" si="9"/>
        <v>29-Jul-2011</v>
      </c>
      <c r="C71" s="15"/>
      <c r="D71" s="119" t="str">
        <f t="shared" si="6"/>
        <v>Friday</v>
      </c>
      <c r="E71" s="120"/>
      <c r="F71" s="6"/>
      <c r="I71" s="1" t="e">
        <f t="shared" si="7"/>
        <v>#NAME?</v>
      </c>
      <c r="J71" s="31" t="e">
        <f>_xlfn.IFERROR(O22*IF(Data!$N$10="100 gms.","100","150")/1000,"--")</f>
        <v>#NAME?</v>
      </c>
      <c r="N71" s="30">
        <f t="shared" si="11"/>
        <v>99.84</v>
      </c>
    </row>
    <row r="72" spans="2:14" ht="9.75" customHeight="1" hidden="1">
      <c r="B72" s="11" t="str">
        <f t="shared" si="9"/>
        <v>30-Jul-2011</v>
      </c>
      <c r="C72" s="15"/>
      <c r="D72" s="119" t="str">
        <f t="shared" si="6"/>
        <v>Saturday</v>
      </c>
      <c r="E72" s="120"/>
      <c r="F72" s="6"/>
      <c r="I72" s="1" t="e">
        <f t="shared" si="7"/>
        <v>#NAME?</v>
      </c>
      <c r="J72" s="31" t="e">
        <f>_xlfn.IFERROR(O23*IF(Data!$N$10="100 gms.","100","150")/1000,"--")</f>
        <v>#NAME?</v>
      </c>
      <c r="N72" s="30">
        <f t="shared" si="11"/>
        <v>88.32</v>
      </c>
    </row>
    <row r="73" spans="2:14" ht="9.75" customHeight="1" hidden="1">
      <c r="B73" s="11" t="str">
        <f t="shared" si="9"/>
        <v>31-Jul-2011</v>
      </c>
      <c r="C73" s="15"/>
      <c r="D73" s="119" t="str">
        <f>TEXT(B73,"dddd")</f>
        <v>Sunday</v>
      </c>
      <c r="E73" s="120"/>
      <c r="F73" s="6"/>
      <c r="I73" s="1" t="e">
        <f t="shared" si="7"/>
        <v>#NAME?</v>
      </c>
      <c r="J73" s="31" t="e">
        <f>_xlfn.IFERROR(O24*IF(Data!$N$10="100 gms.","100","150")/1000,"--")</f>
        <v>#NAME?</v>
      </c>
      <c r="N73" s="30" t="str">
        <f t="shared" si="11"/>
        <v>--</v>
      </c>
    </row>
    <row r="74" spans="2:15" ht="15" customHeight="1" hidden="1">
      <c r="B74" s="121" t="s">
        <v>6</v>
      </c>
      <c r="C74" s="122"/>
      <c r="D74" s="122"/>
      <c r="E74" s="122"/>
      <c r="F74" s="17"/>
      <c r="G74" s="17"/>
      <c r="H74" s="17"/>
      <c r="I74" s="13"/>
      <c r="J74" s="31">
        <f>'MDM Voucher'!G44*IF(Data!N10="100 gms.","100","150")/1000</f>
        <v>60.9</v>
      </c>
      <c r="K74" s="22"/>
      <c r="L74" s="17"/>
      <c r="M74" s="17"/>
      <c r="N74" s="17">
        <f>SUM(N43:N73)</f>
        <v>2338.560000000001</v>
      </c>
      <c r="O74" s="17"/>
    </row>
    <row r="75" spans="2:15" ht="9.75" customHeight="1" hidden="1">
      <c r="B75" s="6"/>
      <c r="C75" s="6"/>
      <c r="D75" s="7"/>
      <c r="E75" s="7"/>
      <c r="F75" s="7"/>
      <c r="G75" s="8"/>
      <c r="H75" s="8"/>
      <c r="I75" s="5"/>
      <c r="J75" s="5"/>
      <c r="K75" s="5"/>
      <c r="L75" s="5"/>
      <c r="M75" s="5"/>
      <c r="N75" s="5"/>
      <c r="O75" s="5"/>
    </row>
    <row r="76" ht="12" customHeight="1"/>
    <row r="77" spans="2:15" ht="1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2:17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ht="15" customHeight="1">
      <c r="B79" s="73"/>
      <c r="C79" s="73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6"/>
      <c r="Q79" s="6"/>
    </row>
    <row r="80" spans="2:17" ht="15.75">
      <c r="B80" s="19"/>
      <c r="C80" s="1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6"/>
      <c r="Q80" s="6"/>
    </row>
    <row r="81" spans="2:17" ht="12.75">
      <c r="B81" s="75"/>
      <c r="C81" s="75"/>
      <c r="D81" s="75"/>
      <c r="E81" s="75"/>
      <c r="F81" s="75"/>
      <c r="G81" s="75"/>
      <c r="H81" s="20"/>
      <c r="I81" s="75"/>
      <c r="J81" s="75"/>
      <c r="K81" s="20"/>
      <c r="L81" s="75"/>
      <c r="M81" s="75"/>
      <c r="N81" s="75"/>
      <c r="O81" s="20"/>
      <c r="P81" s="6"/>
      <c r="Q81" s="6"/>
    </row>
    <row r="82" spans="2:17" ht="12.75">
      <c r="B82" s="76"/>
      <c r="C82" s="76"/>
      <c r="D82" s="76"/>
      <c r="E82" s="76"/>
      <c r="F82" s="76"/>
      <c r="G82" s="76"/>
      <c r="H82" s="5"/>
      <c r="I82" s="76"/>
      <c r="J82" s="76"/>
      <c r="K82" s="5"/>
      <c r="L82" s="76"/>
      <c r="M82" s="76"/>
      <c r="N82" s="76"/>
      <c r="O82" s="21"/>
      <c r="P82" s="6"/>
      <c r="Q82" s="6"/>
    </row>
    <row r="83" spans="2:17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6"/>
      <c r="Q83" s="6"/>
    </row>
    <row r="84" spans="2:17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6"/>
      <c r="Q84" s="6"/>
    </row>
    <row r="85" spans="2:17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"/>
      <c r="P85" s="6"/>
      <c r="Q85" s="6"/>
    </row>
    <row r="86" spans="2:17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</sheetData>
  <sheetProtection password="FB56" sheet="1" objects="1"/>
  <protectedRanges>
    <protectedRange sqref="E5:I10 N5:O10 E11 D14:E23 I14:J23 N14:O24" name="Range1"/>
  </protectedRanges>
  <mergeCells count="69">
    <mergeCell ref="F26:K26"/>
    <mergeCell ref="E10:I10"/>
    <mergeCell ref="B4:O4"/>
    <mergeCell ref="B24:K24"/>
    <mergeCell ref="E11:O11"/>
    <mergeCell ref="B11:D11"/>
    <mergeCell ref="J5:M5"/>
    <mergeCell ref="J7:M7"/>
    <mergeCell ref="J8:M8"/>
    <mergeCell ref="J9:M9"/>
    <mergeCell ref="N6:O6"/>
    <mergeCell ref="N7:O7"/>
    <mergeCell ref="N5:O5"/>
    <mergeCell ref="F6:I6"/>
    <mergeCell ref="B10:D10"/>
    <mergeCell ref="H5:I5"/>
    <mergeCell ref="B5:D5"/>
    <mergeCell ref="B6:D6"/>
    <mergeCell ref="B7:D7"/>
    <mergeCell ref="B8:D8"/>
    <mergeCell ref="B9:D9"/>
    <mergeCell ref="E5:G5"/>
    <mergeCell ref="B41:C42"/>
    <mergeCell ref="D50:E50"/>
    <mergeCell ref="D47:E47"/>
    <mergeCell ref="D44:E44"/>
    <mergeCell ref="D48:E48"/>
    <mergeCell ref="D54:E54"/>
    <mergeCell ref="D55:E55"/>
    <mergeCell ref="E7:I7"/>
    <mergeCell ref="E8:I8"/>
    <mergeCell ref="D41:E42"/>
    <mergeCell ref="E9:I9"/>
    <mergeCell ref="F27:K27"/>
    <mergeCell ref="F28:K28"/>
    <mergeCell ref="F29:K29"/>
    <mergeCell ref="F30:K30"/>
    <mergeCell ref="J41:J42"/>
    <mergeCell ref="I41:I42"/>
    <mergeCell ref="D52:E52"/>
    <mergeCell ref="D53:E53"/>
    <mergeCell ref="D62:E62"/>
    <mergeCell ref="D63:E63"/>
    <mergeCell ref="D56:E56"/>
    <mergeCell ref="D59:E59"/>
    <mergeCell ref="D57:E57"/>
    <mergeCell ref="D61:E61"/>
    <mergeCell ref="D60:E60"/>
    <mergeCell ref="D58:E58"/>
    <mergeCell ref="D66:E66"/>
    <mergeCell ref="D67:E67"/>
    <mergeCell ref="D68:E68"/>
    <mergeCell ref="D64:E64"/>
    <mergeCell ref="D65:E65"/>
    <mergeCell ref="B74:E74"/>
    <mergeCell ref="D69:E69"/>
    <mergeCell ref="D70:E70"/>
    <mergeCell ref="D71:E71"/>
    <mergeCell ref="D72:E72"/>
    <mergeCell ref="D73:E73"/>
    <mergeCell ref="D51:E51"/>
    <mergeCell ref="D46:E46"/>
    <mergeCell ref="D45:E45"/>
    <mergeCell ref="D43:E43"/>
    <mergeCell ref="D49:E49"/>
    <mergeCell ref="N8:O8"/>
    <mergeCell ref="N9:O9"/>
    <mergeCell ref="J10:M10"/>
    <mergeCell ref="N10:O10"/>
  </mergeCells>
  <conditionalFormatting sqref="D43:D73">
    <cfRule type="cellIs" priority="30" dxfId="1" operator="equal" stopIfTrue="1">
      <formula>"Sunday"</formula>
    </cfRule>
    <cfRule type="cellIs" priority="31" dxfId="1" operator="equal" stopIfTrue="1">
      <formula>"""Sunday"""</formula>
    </cfRule>
    <cfRule type="colorScale" priority="32" dxfId="0">
      <colorScale>
        <cfvo type="formula" val="&quot;Sunday&quot;"/>
        <cfvo type="max"/>
        <color rgb="FFFF7128"/>
        <color rgb="FFFFEF9C"/>
      </colorScale>
    </cfRule>
  </conditionalFormatting>
  <conditionalFormatting sqref="B43:D73 I43:J73 J43:J74 N43:N73">
    <cfRule type="cellIs" priority="28" dxfId="1" operator="equal" stopIfTrue="1">
      <formula>"Sunday"</formula>
    </cfRule>
    <cfRule type="containsText" priority="29" dxfId="1" operator="containsText" stopIfTrue="1" text="Sunday">
      <formula>NOT(ISERROR(SEARCH("Sunday",B43)))</formula>
    </cfRule>
  </conditionalFormatting>
  <conditionalFormatting sqref="D45:F45">
    <cfRule type="cellIs" priority="27" dxfId="0" operator="equal" stopIfTrue="1">
      <formula>"Sunday"</formula>
    </cfRule>
  </conditionalFormatting>
  <dataValidations count="7">
    <dataValidation type="list" allowBlank="1" showInputMessage="1" showErrorMessage="1" sqref="H5">
      <formula1>$T$22:$T$39</formula1>
    </dataValidation>
    <dataValidation type="list" allowBlank="1" showInputMessage="1" showErrorMessage="1" sqref="T14">
      <formula1>$T$13:$T$14</formula1>
    </dataValidation>
    <dataValidation type="list" allowBlank="1" showInputMessage="1" showErrorMessage="1" sqref="E5:G5">
      <formula1>$S$22:$S$33</formula1>
    </dataValidation>
    <dataValidation type="list" allowBlank="1" showInputMessage="1" showErrorMessage="1" sqref="S14:S18 E6">
      <formula1>$S$14:$S$18</formula1>
    </dataValidation>
    <dataValidation type="list" allowBlank="1" showInputMessage="1" showErrorMessage="1" sqref="Q14 E10">
      <formula1>$Q$14:$Q$17</formula1>
    </dataValidation>
    <dataValidation type="list" allowBlank="1" showInputMessage="1" showErrorMessage="1" sqref="Q19 N10">
      <formula1>$Q$19:$Q$20</formula1>
    </dataValidation>
    <dataValidation type="list" allowBlank="1" showInputMessage="1" showErrorMessage="1" sqref="T13 N5:O5">
      <formula1>$T$13:$T$16</formula1>
    </dataValidation>
  </dataValidations>
  <printOptions/>
  <pageMargins left="0.5" right="0.5" top="0.5" bottom="0.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5.7109375" style="0" customWidth="1"/>
    <col min="4" max="4" width="6.421875" style="0" customWidth="1"/>
    <col min="5" max="5" width="7.8515625" style="0" customWidth="1"/>
    <col min="6" max="7" width="9.28125" style="0" customWidth="1"/>
    <col min="8" max="8" width="11.421875" style="0" customWidth="1"/>
    <col min="9" max="10" width="10.00390625" style="0" customWidth="1"/>
    <col min="11" max="11" width="2.421875" style="0" customWidth="1"/>
  </cols>
  <sheetData>
    <row r="1" spans="1:11" ht="15.75">
      <c r="A1" s="173" t="s">
        <v>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>
      <c r="A2" s="173" t="str">
        <f>CONCATENATE("FOR THE MONTH OF ",Data!E5,"-",Data!H5)</f>
        <v>FOR THE MONTH OF JULY-2011</v>
      </c>
      <c r="B2" s="173"/>
      <c r="C2" s="173"/>
      <c r="D2" s="173"/>
      <c r="E2" s="173"/>
      <c r="F2" s="173"/>
      <c r="G2" s="173"/>
      <c r="H2" s="173"/>
      <c r="I2" s="173"/>
      <c r="J2" s="173"/>
      <c r="K2" s="10"/>
    </row>
    <row r="3" spans="2:9" ht="6" customHeight="1">
      <c r="B3" s="2" t="s">
        <v>7</v>
      </c>
      <c r="C3" s="2" t="s">
        <v>5</v>
      </c>
      <c r="D3" s="2"/>
      <c r="E3" s="2"/>
      <c r="F3" s="3"/>
      <c r="I3" s="2"/>
    </row>
    <row r="4" spans="2:10" ht="15" customHeight="1">
      <c r="B4" s="36" t="str">
        <f>"Name of the School : "&amp;Data!E6&amp;", "&amp;Data!F6</f>
        <v>Name of the School : MPPS, Vajrapukotturu</v>
      </c>
      <c r="C4" s="9"/>
      <c r="D4" s="9"/>
      <c r="E4" s="9"/>
      <c r="F4" s="9"/>
      <c r="G4" s="9"/>
      <c r="H4" s="36" t="str">
        <f>CONCATENATE("Mandal Name : ",Data!E8)</f>
        <v>Mandal Name : Vajrapukotturu</v>
      </c>
      <c r="I4" s="9"/>
      <c r="J4" s="9"/>
    </row>
    <row r="5" spans="2:10" ht="15" customHeight="1">
      <c r="B5" s="36" t="str">
        <f>CONCATENATE("Name of the Habitation : ",Data!E7)</f>
        <v>Name of the Habitation : Vajrapukotturu</v>
      </c>
      <c r="C5" s="9"/>
      <c r="D5" s="9"/>
      <c r="E5" s="9"/>
      <c r="F5" s="9"/>
      <c r="G5" s="9"/>
      <c r="H5" s="36" t="str">
        <f>CONCATENATE("MDM Code : ",Data!E9)</f>
        <v>MDM Code : 131010</v>
      </c>
      <c r="I5" s="9"/>
      <c r="J5" s="9"/>
    </row>
    <row r="6" spans="6:9" ht="6" customHeight="1" thickBot="1">
      <c r="F6" s="2"/>
      <c r="I6" s="2"/>
    </row>
    <row r="7" spans="2:11" ht="15" customHeight="1" thickBot="1">
      <c r="B7" s="174" t="s">
        <v>33</v>
      </c>
      <c r="C7" s="175"/>
      <c r="D7" s="43">
        <f>Data!N6</f>
        <v>26</v>
      </c>
      <c r="E7" s="167" t="s">
        <v>34</v>
      </c>
      <c r="F7" s="168"/>
      <c r="G7" s="43">
        <f>Data!N7</f>
        <v>0</v>
      </c>
      <c r="H7" s="167" t="s">
        <v>35</v>
      </c>
      <c r="I7" s="168"/>
      <c r="J7" s="44">
        <f>D7+G7</f>
        <v>26</v>
      </c>
      <c r="K7" s="3"/>
    </row>
    <row r="8" spans="2:11" ht="6" customHeight="1">
      <c r="B8" s="41"/>
      <c r="C8" s="41"/>
      <c r="D8" s="42"/>
      <c r="E8" s="42"/>
      <c r="F8" s="42"/>
      <c r="G8" s="42"/>
      <c r="H8" s="42"/>
      <c r="I8" s="42"/>
      <c r="J8" s="42"/>
      <c r="K8" s="3"/>
    </row>
    <row r="9" spans="2:11" ht="15" customHeight="1">
      <c r="B9" s="36" t="str">
        <f>CONCATENATE("IA Name &amp; Address : ",Data!E11)</f>
        <v>IA Name &amp; Address : P.Subbamma, Thadakalur.</v>
      </c>
      <c r="C9" s="41"/>
      <c r="D9" s="42"/>
      <c r="E9" s="42"/>
      <c r="F9" s="42"/>
      <c r="G9" s="42"/>
      <c r="H9" s="42"/>
      <c r="I9" s="42"/>
      <c r="J9" s="42"/>
      <c r="K9" s="3"/>
    </row>
    <row r="10" ht="6" customHeight="1" thickBot="1">
      <c r="I10" s="2"/>
    </row>
    <row r="11" spans="2:10" ht="25.5" customHeight="1">
      <c r="B11" s="180" t="s">
        <v>0</v>
      </c>
      <c r="C11" s="176" t="s">
        <v>1</v>
      </c>
      <c r="D11" s="177"/>
      <c r="E11" s="178"/>
      <c r="F11" s="45" t="s">
        <v>62</v>
      </c>
      <c r="G11" s="45" t="s">
        <v>63</v>
      </c>
      <c r="H11" s="169" t="s">
        <v>14</v>
      </c>
      <c r="I11" s="169" t="s">
        <v>10</v>
      </c>
      <c r="J11" s="170" t="s">
        <v>2</v>
      </c>
    </row>
    <row r="12" spans="2:10" ht="15" customHeight="1">
      <c r="B12" s="181"/>
      <c r="C12" s="125"/>
      <c r="D12" s="126"/>
      <c r="E12" s="179"/>
      <c r="F12" s="110" t="str">
        <f>Data!E10</f>
        <v>I - V</v>
      </c>
      <c r="G12" s="110" t="str">
        <f>Data!E10</f>
        <v>I - V</v>
      </c>
      <c r="H12" s="182"/>
      <c r="I12" s="113"/>
      <c r="J12" s="171"/>
    </row>
    <row r="13" spans="2:10" ht="12.75">
      <c r="B13" s="46" t="str">
        <f>Data!B43</f>
        <v>01-Jul-2011</v>
      </c>
      <c r="C13" s="119" t="str">
        <f>TEXT(B13,"dddd")</f>
        <v>Friday</v>
      </c>
      <c r="D13" s="157"/>
      <c r="E13" s="158"/>
      <c r="F13" s="1">
        <f>Data!D14</f>
        <v>23</v>
      </c>
      <c r="G13" s="1">
        <f>Data!E14</f>
        <v>23</v>
      </c>
      <c r="H13" s="1" t="e">
        <f>Data!I43</f>
        <v>#NAME?</v>
      </c>
      <c r="I13" s="1" t="e">
        <f>Data!J43</f>
        <v>#NAME?</v>
      </c>
      <c r="J13" s="47">
        <f>Data!N43</f>
        <v>88.32</v>
      </c>
    </row>
    <row r="14" spans="2:10" ht="12.75">
      <c r="B14" s="46" t="str">
        <f>Data!B44</f>
        <v>02-Jul-2011</v>
      </c>
      <c r="C14" s="119" t="str">
        <f aca="true" t="shared" si="0" ref="C14:C42">TEXT(B14,"dddd")</f>
        <v>Saturday</v>
      </c>
      <c r="D14" s="157"/>
      <c r="E14" s="158"/>
      <c r="F14" s="1">
        <f>Data!D15</f>
        <v>22</v>
      </c>
      <c r="G14" s="1">
        <f>Data!E15</f>
        <v>22</v>
      </c>
      <c r="H14" s="1" t="e">
        <f>Data!I44</f>
        <v>#NAME?</v>
      </c>
      <c r="I14" s="1" t="e">
        <f>Data!J44</f>
        <v>#NAME?</v>
      </c>
      <c r="J14" s="47">
        <f>Data!N44</f>
        <v>84.47999999999999</v>
      </c>
    </row>
    <row r="15" spans="2:10" ht="12.75">
      <c r="B15" s="46" t="str">
        <f>Data!B45</f>
        <v>03-Jul-2011</v>
      </c>
      <c r="C15" s="119" t="str">
        <f t="shared" si="0"/>
        <v>Sunday</v>
      </c>
      <c r="D15" s="157"/>
      <c r="E15" s="158"/>
      <c r="F15" s="1" t="str">
        <f>Data!D16</f>
        <v>-</v>
      </c>
      <c r="G15" s="1" t="str">
        <f>Data!E16</f>
        <v>-</v>
      </c>
      <c r="H15" s="1" t="e">
        <f>Data!I45</f>
        <v>#NAME?</v>
      </c>
      <c r="I15" s="1" t="e">
        <f>Data!J45</f>
        <v>#NAME?</v>
      </c>
      <c r="J15" s="47" t="str">
        <f>Data!N45</f>
        <v>--</v>
      </c>
    </row>
    <row r="16" spans="2:10" ht="12.75">
      <c r="B16" s="46" t="str">
        <f>Data!B46</f>
        <v>04-Jul-2011</v>
      </c>
      <c r="C16" s="119" t="str">
        <f t="shared" si="0"/>
        <v>Monday</v>
      </c>
      <c r="D16" s="157"/>
      <c r="E16" s="158"/>
      <c r="F16" s="1">
        <f>Data!D17</f>
        <v>22</v>
      </c>
      <c r="G16" s="1">
        <f>Data!E17</f>
        <v>22</v>
      </c>
      <c r="H16" s="1" t="e">
        <f>Data!I46</f>
        <v>#NAME?</v>
      </c>
      <c r="I16" s="1" t="e">
        <f>Data!J46</f>
        <v>#NAME?</v>
      </c>
      <c r="J16" s="47">
        <f>Data!N46</f>
        <v>84.47999999999999</v>
      </c>
    </row>
    <row r="17" spans="2:10" ht="12.75">
      <c r="B17" s="46" t="str">
        <f>Data!B47</f>
        <v>05-Jul-2011</v>
      </c>
      <c r="C17" s="119" t="str">
        <f t="shared" si="0"/>
        <v>Tuesday</v>
      </c>
      <c r="D17" s="157"/>
      <c r="E17" s="158"/>
      <c r="F17" s="1">
        <f>Data!D18</f>
        <v>22</v>
      </c>
      <c r="G17" s="1">
        <f>Data!E18</f>
        <v>22</v>
      </c>
      <c r="H17" s="1" t="e">
        <f>Data!I47</f>
        <v>#NAME?</v>
      </c>
      <c r="I17" s="1" t="e">
        <f>Data!J47</f>
        <v>#NAME?</v>
      </c>
      <c r="J17" s="47">
        <f>Data!N47</f>
        <v>84.47999999999999</v>
      </c>
    </row>
    <row r="18" spans="2:10" ht="12.75">
      <c r="B18" s="46" t="str">
        <f>Data!B48</f>
        <v>06-Jul-2011</v>
      </c>
      <c r="C18" s="119" t="str">
        <f t="shared" si="0"/>
        <v>Wednesday</v>
      </c>
      <c r="D18" s="157"/>
      <c r="E18" s="158"/>
      <c r="F18" s="1">
        <f>Data!D19</f>
        <v>22</v>
      </c>
      <c r="G18" s="1">
        <f>Data!E19</f>
        <v>22</v>
      </c>
      <c r="H18" s="1" t="e">
        <f>Data!I48</f>
        <v>#NAME?</v>
      </c>
      <c r="I18" s="1" t="e">
        <f>Data!J48</f>
        <v>#NAME?</v>
      </c>
      <c r="J18" s="47">
        <f>Data!N48</f>
        <v>84.47999999999999</v>
      </c>
    </row>
    <row r="19" spans="2:10" ht="12.75">
      <c r="B19" s="46" t="str">
        <f>Data!B49</f>
        <v>07-Jul-2011</v>
      </c>
      <c r="C19" s="119" t="str">
        <f t="shared" si="0"/>
        <v>Thursday</v>
      </c>
      <c r="D19" s="157"/>
      <c r="E19" s="158"/>
      <c r="F19" s="1">
        <f>Data!D20</f>
        <v>22</v>
      </c>
      <c r="G19" s="1">
        <f>Data!E20</f>
        <v>22</v>
      </c>
      <c r="H19" s="1" t="e">
        <f>Data!I49</f>
        <v>#NAME?</v>
      </c>
      <c r="I19" s="1" t="e">
        <f>Data!J49</f>
        <v>#NAME?</v>
      </c>
      <c r="J19" s="47">
        <f>Data!N49</f>
        <v>84.47999999999999</v>
      </c>
    </row>
    <row r="20" spans="2:10" ht="12.75">
      <c r="B20" s="46" t="str">
        <f>Data!B50</f>
        <v>08-Jul-2011</v>
      </c>
      <c r="C20" s="119" t="str">
        <f t="shared" si="0"/>
        <v>Friday</v>
      </c>
      <c r="D20" s="157"/>
      <c r="E20" s="158"/>
      <c r="F20" s="1">
        <f>Data!D21</f>
        <v>22</v>
      </c>
      <c r="G20" s="1">
        <f>Data!E21</f>
        <v>22</v>
      </c>
      <c r="H20" s="1" t="e">
        <f>Data!I50</f>
        <v>#NAME?</v>
      </c>
      <c r="I20" s="1" t="e">
        <f>Data!J50</f>
        <v>#NAME?</v>
      </c>
      <c r="J20" s="47">
        <f>Data!N50</f>
        <v>84.47999999999999</v>
      </c>
    </row>
    <row r="21" spans="2:10" ht="12.75">
      <c r="B21" s="46" t="str">
        <f>Data!B51</f>
        <v>09-Jul-2011</v>
      </c>
      <c r="C21" s="119" t="str">
        <f t="shared" si="0"/>
        <v>Saturday</v>
      </c>
      <c r="D21" s="157"/>
      <c r="E21" s="158"/>
      <c r="F21" s="1">
        <f>Data!D22</f>
        <v>22</v>
      </c>
      <c r="G21" s="1">
        <f>Data!E22</f>
        <v>22</v>
      </c>
      <c r="H21" s="1" t="e">
        <f>Data!I51</f>
        <v>#NAME?</v>
      </c>
      <c r="I21" s="1" t="e">
        <f>Data!J51</f>
        <v>#NAME?</v>
      </c>
      <c r="J21" s="47">
        <f>Data!N51</f>
        <v>84.47999999999999</v>
      </c>
    </row>
    <row r="22" spans="2:10" ht="12.75">
      <c r="B22" s="46" t="str">
        <f>Data!B52</f>
        <v>10-Jul-2011</v>
      </c>
      <c r="C22" s="119" t="str">
        <f t="shared" si="0"/>
        <v>Sunday</v>
      </c>
      <c r="D22" s="157"/>
      <c r="E22" s="158"/>
      <c r="F22" s="1" t="str">
        <f>Data!D23</f>
        <v>-</v>
      </c>
      <c r="G22" s="1" t="str">
        <f>Data!E23</f>
        <v>-</v>
      </c>
      <c r="H22" s="1" t="e">
        <f>Data!I52</f>
        <v>#NAME?</v>
      </c>
      <c r="I22" s="1" t="e">
        <f>Data!J52</f>
        <v>#NAME?</v>
      </c>
      <c r="J22" s="47" t="str">
        <f>Data!N52</f>
        <v>--</v>
      </c>
    </row>
    <row r="23" spans="2:10" ht="12.75">
      <c r="B23" s="46" t="str">
        <f>Data!B53</f>
        <v>11-Jul-2011</v>
      </c>
      <c r="C23" s="119" t="str">
        <f t="shared" si="0"/>
        <v>Monday</v>
      </c>
      <c r="D23" s="157"/>
      <c r="E23" s="158"/>
      <c r="F23" s="1">
        <f>Data!I14</f>
        <v>23</v>
      </c>
      <c r="G23" s="1">
        <f>Data!J14</f>
        <v>23</v>
      </c>
      <c r="H23" s="1" t="e">
        <f>Data!I53</f>
        <v>#NAME?</v>
      </c>
      <c r="I23" s="1" t="e">
        <f>Data!J53</f>
        <v>#NAME?</v>
      </c>
      <c r="J23" s="47">
        <f>Data!N53</f>
        <v>88.32</v>
      </c>
    </row>
    <row r="24" spans="2:10" ht="12.75">
      <c r="B24" s="46" t="str">
        <f>Data!B54</f>
        <v>12-Jul-2011</v>
      </c>
      <c r="C24" s="119" t="str">
        <f t="shared" si="0"/>
        <v>Tuesday</v>
      </c>
      <c r="D24" s="157"/>
      <c r="E24" s="158"/>
      <c r="F24" s="1">
        <f>Data!I15</f>
        <v>25</v>
      </c>
      <c r="G24" s="1">
        <f>Data!J15</f>
        <v>25</v>
      </c>
      <c r="H24" s="1" t="e">
        <f>Data!I54</f>
        <v>#NAME?</v>
      </c>
      <c r="I24" s="1" t="e">
        <f>Data!J54</f>
        <v>#NAME?</v>
      </c>
      <c r="J24" s="47">
        <f>Data!N54</f>
        <v>96</v>
      </c>
    </row>
    <row r="25" spans="2:10" ht="12.75">
      <c r="B25" s="46" t="str">
        <f>Data!B55</f>
        <v>13-Jul-2011</v>
      </c>
      <c r="C25" s="119" t="str">
        <f t="shared" si="0"/>
        <v>Wednesday</v>
      </c>
      <c r="D25" s="157"/>
      <c r="E25" s="158"/>
      <c r="F25" s="1">
        <f>Data!I16</f>
        <v>26</v>
      </c>
      <c r="G25" s="1">
        <f>Data!J16</f>
        <v>26</v>
      </c>
      <c r="H25" s="1" t="e">
        <f>Data!I55</f>
        <v>#NAME?</v>
      </c>
      <c r="I25" s="1" t="e">
        <f>Data!J55</f>
        <v>#NAME?</v>
      </c>
      <c r="J25" s="47">
        <f>Data!N55</f>
        <v>99.84</v>
      </c>
    </row>
    <row r="26" spans="2:10" ht="12.75">
      <c r="B26" s="46" t="str">
        <f>Data!B56</f>
        <v>14-Jul-2011</v>
      </c>
      <c r="C26" s="119" t="str">
        <f t="shared" si="0"/>
        <v>Thursday</v>
      </c>
      <c r="D26" s="157"/>
      <c r="E26" s="158"/>
      <c r="F26" s="1">
        <f>Data!I17</f>
        <v>26</v>
      </c>
      <c r="G26" s="1">
        <f>Data!J17</f>
        <v>26</v>
      </c>
      <c r="H26" s="1" t="e">
        <f>Data!I56</f>
        <v>#NAME?</v>
      </c>
      <c r="I26" s="1" t="e">
        <f>Data!J56</f>
        <v>#NAME?</v>
      </c>
      <c r="J26" s="47">
        <f>Data!N56</f>
        <v>99.84</v>
      </c>
    </row>
    <row r="27" spans="2:10" ht="12.75">
      <c r="B27" s="46" t="str">
        <f>Data!B57</f>
        <v>15-Jul-2011</v>
      </c>
      <c r="C27" s="119" t="str">
        <f t="shared" si="0"/>
        <v>Friday</v>
      </c>
      <c r="D27" s="157"/>
      <c r="E27" s="158"/>
      <c r="F27" s="1">
        <f>Data!I18</f>
        <v>24</v>
      </c>
      <c r="G27" s="1">
        <f>Data!J18</f>
        <v>24</v>
      </c>
      <c r="H27" s="1" t="e">
        <f>Data!I57</f>
        <v>#NAME?</v>
      </c>
      <c r="I27" s="1" t="e">
        <f>Data!J57</f>
        <v>#NAME?</v>
      </c>
      <c r="J27" s="47">
        <f>Data!N57</f>
        <v>92.16</v>
      </c>
    </row>
    <row r="28" spans="2:10" ht="12.75">
      <c r="B28" s="46" t="str">
        <f>Data!B58</f>
        <v>16-Jul-2011</v>
      </c>
      <c r="C28" s="119" t="str">
        <f t="shared" si="0"/>
        <v>Saturday</v>
      </c>
      <c r="D28" s="157"/>
      <c r="E28" s="158"/>
      <c r="F28" s="1">
        <f>Data!I19</f>
        <v>21</v>
      </c>
      <c r="G28" s="1">
        <f>Data!J19</f>
        <v>21</v>
      </c>
      <c r="H28" s="1" t="e">
        <f>Data!I58</f>
        <v>#NAME?</v>
      </c>
      <c r="I28" s="1" t="e">
        <f>Data!J58</f>
        <v>#NAME?</v>
      </c>
      <c r="J28" s="47">
        <f>Data!N58</f>
        <v>80.64</v>
      </c>
    </row>
    <row r="29" spans="2:10" ht="12.75">
      <c r="B29" s="46" t="str">
        <f>Data!B59</f>
        <v>17-Jul-2011</v>
      </c>
      <c r="C29" s="119" t="str">
        <f t="shared" si="0"/>
        <v>Sunday</v>
      </c>
      <c r="D29" s="157"/>
      <c r="E29" s="158"/>
      <c r="F29" s="1" t="str">
        <f>Data!I20</f>
        <v>-</v>
      </c>
      <c r="G29" s="1" t="str">
        <f>Data!J20</f>
        <v>-</v>
      </c>
      <c r="H29" s="1" t="e">
        <f>Data!I59</f>
        <v>#NAME?</v>
      </c>
      <c r="I29" s="1" t="e">
        <f>Data!J59</f>
        <v>#NAME?</v>
      </c>
      <c r="J29" s="47" t="str">
        <f>Data!N59</f>
        <v>--</v>
      </c>
    </row>
    <row r="30" spans="2:10" ht="12.75">
      <c r="B30" s="46" t="str">
        <f>Data!B60</f>
        <v>18-Jul-2011</v>
      </c>
      <c r="C30" s="119" t="str">
        <f t="shared" si="0"/>
        <v>Monday</v>
      </c>
      <c r="D30" s="157"/>
      <c r="E30" s="158"/>
      <c r="F30" s="1">
        <f>Data!I21</f>
        <v>22</v>
      </c>
      <c r="G30" s="1">
        <f>Data!J21</f>
        <v>22</v>
      </c>
      <c r="H30" s="1" t="e">
        <f>Data!I60</f>
        <v>#NAME?</v>
      </c>
      <c r="I30" s="1" t="e">
        <f>Data!J60</f>
        <v>#NAME?</v>
      </c>
      <c r="J30" s="47">
        <f>Data!N60</f>
        <v>84.47999999999999</v>
      </c>
    </row>
    <row r="31" spans="2:10" ht="12.75">
      <c r="B31" s="46" t="str">
        <f>Data!B61</f>
        <v>19-Jul-2011</v>
      </c>
      <c r="C31" s="119" t="str">
        <f t="shared" si="0"/>
        <v>Tuesday</v>
      </c>
      <c r="D31" s="157"/>
      <c r="E31" s="158"/>
      <c r="F31" s="1">
        <f>Data!I22</f>
        <v>23</v>
      </c>
      <c r="G31" s="1">
        <f>Data!J22</f>
        <v>23</v>
      </c>
      <c r="H31" s="1" t="e">
        <f>Data!I61</f>
        <v>#NAME?</v>
      </c>
      <c r="I31" s="1" t="e">
        <f>Data!J61</f>
        <v>#NAME?</v>
      </c>
      <c r="J31" s="47">
        <f>Data!N61</f>
        <v>88.32</v>
      </c>
    </row>
    <row r="32" spans="2:10" ht="12.75">
      <c r="B32" s="46" t="str">
        <f>Data!B62</f>
        <v>20-Jul-2011</v>
      </c>
      <c r="C32" s="119" t="str">
        <f t="shared" si="0"/>
        <v>Wednesday</v>
      </c>
      <c r="D32" s="157"/>
      <c r="E32" s="158"/>
      <c r="F32" s="1">
        <f>Data!I23</f>
        <v>24</v>
      </c>
      <c r="G32" s="1">
        <f>Data!J23</f>
        <v>24</v>
      </c>
      <c r="H32" s="1" t="e">
        <f>Data!I62</f>
        <v>#NAME?</v>
      </c>
      <c r="I32" s="1" t="e">
        <f>Data!J62</f>
        <v>#NAME?</v>
      </c>
      <c r="J32" s="47">
        <f>Data!N62</f>
        <v>92.16</v>
      </c>
    </row>
    <row r="33" spans="2:10" ht="12.75">
      <c r="B33" s="46" t="str">
        <f>Data!B63</f>
        <v>21-Jul-2011</v>
      </c>
      <c r="C33" s="119" t="str">
        <f t="shared" si="0"/>
        <v>Thursday</v>
      </c>
      <c r="D33" s="157"/>
      <c r="E33" s="158"/>
      <c r="F33" s="1">
        <f>Data!N14</f>
        <v>23</v>
      </c>
      <c r="G33" s="1">
        <f>Data!O14</f>
        <v>23</v>
      </c>
      <c r="H33" s="1" t="e">
        <f>Data!I63</f>
        <v>#NAME?</v>
      </c>
      <c r="I33" s="1" t="e">
        <f>Data!J63</f>
        <v>#NAME?</v>
      </c>
      <c r="J33" s="47">
        <f>Data!N63</f>
        <v>88.32</v>
      </c>
    </row>
    <row r="34" spans="2:10" ht="12.75">
      <c r="B34" s="46" t="str">
        <f>Data!B64</f>
        <v>22-Jul-2011</v>
      </c>
      <c r="C34" s="119" t="str">
        <f t="shared" si="0"/>
        <v>Friday</v>
      </c>
      <c r="D34" s="157"/>
      <c r="E34" s="158"/>
      <c r="F34" s="1">
        <f>Data!N15</f>
        <v>23</v>
      </c>
      <c r="G34" s="1">
        <f>Data!O15</f>
        <v>23</v>
      </c>
      <c r="H34" s="1" t="e">
        <f>Data!I64</f>
        <v>#NAME?</v>
      </c>
      <c r="I34" s="1" t="e">
        <f>Data!J64</f>
        <v>#NAME?</v>
      </c>
      <c r="J34" s="47">
        <f>Data!N64</f>
        <v>88.32</v>
      </c>
    </row>
    <row r="35" spans="2:10" ht="12.75">
      <c r="B35" s="46" t="str">
        <f>Data!B65</f>
        <v>23-Jul-2011</v>
      </c>
      <c r="C35" s="119" t="str">
        <f t="shared" si="0"/>
        <v>Saturday</v>
      </c>
      <c r="D35" s="157"/>
      <c r="E35" s="158"/>
      <c r="F35" s="1">
        <f>Data!N16</f>
        <v>26</v>
      </c>
      <c r="G35" s="1">
        <f>Data!O16</f>
        <v>26</v>
      </c>
      <c r="H35" s="1" t="e">
        <f>Data!I65</f>
        <v>#NAME?</v>
      </c>
      <c r="I35" s="1" t="e">
        <f>Data!J65</f>
        <v>#NAME?</v>
      </c>
      <c r="J35" s="47">
        <f>Data!N65</f>
        <v>99.84</v>
      </c>
    </row>
    <row r="36" spans="2:10" ht="12.75">
      <c r="B36" s="46" t="str">
        <f>Data!B66</f>
        <v>24-Jul-2011</v>
      </c>
      <c r="C36" s="119" t="str">
        <f t="shared" si="0"/>
        <v>Sunday</v>
      </c>
      <c r="D36" s="157"/>
      <c r="E36" s="158"/>
      <c r="F36" s="1" t="str">
        <f>Data!N17</f>
        <v>-</v>
      </c>
      <c r="G36" s="1" t="str">
        <f>Data!O17</f>
        <v>-</v>
      </c>
      <c r="H36" s="1" t="e">
        <f>Data!I66</f>
        <v>#NAME?</v>
      </c>
      <c r="I36" s="1" t="e">
        <f>Data!J66</f>
        <v>#NAME?</v>
      </c>
      <c r="J36" s="47" t="str">
        <f>Data!N66</f>
        <v>--</v>
      </c>
    </row>
    <row r="37" spans="2:10" ht="12.75">
      <c r="B37" s="46" t="str">
        <f>Data!B67</f>
        <v>25-Jul-2011</v>
      </c>
      <c r="C37" s="119" t="str">
        <f t="shared" si="0"/>
        <v>Monday</v>
      </c>
      <c r="D37" s="157"/>
      <c r="E37" s="158"/>
      <c r="F37" s="1">
        <f>Data!N18</f>
        <v>25</v>
      </c>
      <c r="G37" s="1">
        <f>Data!O18</f>
        <v>25</v>
      </c>
      <c r="H37" s="1" t="e">
        <f>Data!I67</f>
        <v>#NAME?</v>
      </c>
      <c r="I37" s="1" t="e">
        <f>Data!J67</f>
        <v>#NAME?</v>
      </c>
      <c r="J37" s="47">
        <f>Data!N67</f>
        <v>96</v>
      </c>
    </row>
    <row r="38" spans="2:10" ht="12.75">
      <c r="B38" s="46" t="str">
        <f>Data!B68</f>
        <v>26-Jul-2011</v>
      </c>
      <c r="C38" s="119" t="str">
        <f t="shared" si="0"/>
        <v>Tuesday</v>
      </c>
      <c r="D38" s="157"/>
      <c r="E38" s="158"/>
      <c r="F38" s="1">
        <f>Data!N19</f>
        <v>21</v>
      </c>
      <c r="G38" s="1">
        <f>Data!O19</f>
        <v>21</v>
      </c>
      <c r="H38" s="1" t="e">
        <f>Data!I68</f>
        <v>#NAME?</v>
      </c>
      <c r="I38" s="1" t="e">
        <f>Data!J68</f>
        <v>#NAME?</v>
      </c>
      <c r="J38" s="47">
        <f>Data!N68</f>
        <v>80.64</v>
      </c>
    </row>
    <row r="39" spans="2:10" ht="12.75">
      <c r="B39" s="46" t="str">
        <f>Data!B69</f>
        <v>27-Jul-2011</v>
      </c>
      <c r="C39" s="119" t="str">
        <f t="shared" si="0"/>
        <v>Wednesday</v>
      </c>
      <c r="D39" s="157"/>
      <c r="E39" s="158"/>
      <c r="F39" s="1">
        <f>Data!N20</f>
        <v>25</v>
      </c>
      <c r="G39" s="1">
        <f>Data!O20</f>
        <v>25</v>
      </c>
      <c r="H39" s="1" t="e">
        <f>Data!I69</f>
        <v>#NAME?</v>
      </c>
      <c r="I39" s="1" t="e">
        <f>Data!J69</f>
        <v>#NAME?</v>
      </c>
      <c r="J39" s="47">
        <f>Data!N69</f>
        <v>96</v>
      </c>
    </row>
    <row r="40" spans="2:10" ht="12.75">
      <c r="B40" s="46" t="str">
        <f>Data!B70</f>
        <v>28-Jul-2011</v>
      </c>
      <c r="C40" s="119" t="str">
        <f t="shared" si="0"/>
        <v>Thursday</v>
      </c>
      <c r="D40" s="157"/>
      <c r="E40" s="158"/>
      <c r="F40" s="1">
        <f>Data!N21</f>
        <v>26</v>
      </c>
      <c r="G40" s="1">
        <f>Data!O21</f>
        <v>26</v>
      </c>
      <c r="H40" s="1" t="e">
        <f>Data!I70</f>
        <v>#NAME?</v>
      </c>
      <c r="I40" s="1" t="e">
        <f>Data!J70</f>
        <v>#NAME?</v>
      </c>
      <c r="J40" s="47">
        <f>Data!N70</f>
        <v>99.84</v>
      </c>
    </row>
    <row r="41" spans="2:10" ht="12.75">
      <c r="B41" s="46" t="str">
        <f>Data!B71</f>
        <v>29-Jul-2011</v>
      </c>
      <c r="C41" s="119" t="str">
        <f t="shared" si="0"/>
        <v>Friday</v>
      </c>
      <c r="D41" s="157"/>
      <c r="E41" s="158"/>
      <c r="F41" s="1">
        <f>Data!N22</f>
        <v>26</v>
      </c>
      <c r="G41" s="1">
        <f>Data!O22</f>
        <v>26</v>
      </c>
      <c r="H41" s="1" t="e">
        <f>Data!I71</f>
        <v>#NAME?</v>
      </c>
      <c r="I41" s="1" t="e">
        <f>Data!J71</f>
        <v>#NAME?</v>
      </c>
      <c r="J41" s="47">
        <f>Data!N71</f>
        <v>99.84</v>
      </c>
    </row>
    <row r="42" spans="2:10" ht="12.75">
      <c r="B42" s="46" t="str">
        <f>Data!B72</f>
        <v>30-Jul-2011</v>
      </c>
      <c r="C42" s="119" t="str">
        <f t="shared" si="0"/>
        <v>Saturday</v>
      </c>
      <c r="D42" s="157"/>
      <c r="E42" s="158"/>
      <c r="F42" s="1">
        <f>Data!N23</f>
        <v>23</v>
      </c>
      <c r="G42" s="1">
        <f>Data!O23</f>
        <v>23</v>
      </c>
      <c r="H42" s="1" t="e">
        <f>Data!I72</f>
        <v>#NAME?</v>
      </c>
      <c r="I42" s="1" t="e">
        <f>Data!J72</f>
        <v>#NAME?</v>
      </c>
      <c r="J42" s="47">
        <f>Data!N72</f>
        <v>88.32</v>
      </c>
    </row>
    <row r="43" spans="2:10" ht="12.75">
      <c r="B43" s="46" t="str">
        <f>Data!B73</f>
        <v>31-Jul-2011</v>
      </c>
      <c r="C43" s="119" t="str">
        <f>TEXT(B43,"dddd")</f>
        <v>Sunday</v>
      </c>
      <c r="D43" s="157"/>
      <c r="E43" s="158"/>
      <c r="F43" s="1" t="str">
        <f>Data!N24</f>
        <v>-</v>
      </c>
      <c r="G43" s="1" t="str">
        <f>Data!O24</f>
        <v>-</v>
      </c>
      <c r="H43" s="1" t="e">
        <f>Data!I73</f>
        <v>#NAME?</v>
      </c>
      <c r="I43" s="1" t="e">
        <f>Data!J73</f>
        <v>#NAME?</v>
      </c>
      <c r="J43" s="47" t="str">
        <f>Data!N73</f>
        <v>--</v>
      </c>
    </row>
    <row r="44" spans="2:10" ht="15.75" thickBot="1">
      <c r="B44" s="159" t="s">
        <v>6</v>
      </c>
      <c r="C44" s="160"/>
      <c r="D44" s="160"/>
      <c r="E44" s="161"/>
      <c r="F44" s="48">
        <f>SUM(F13:F43)</f>
        <v>609</v>
      </c>
      <c r="G44" s="48">
        <f>SUM(G13:G43)</f>
        <v>609</v>
      </c>
      <c r="H44" s="49"/>
      <c r="I44" s="50">
        <f>Data!J74</f>
        <v>60.9</v>
      </c>
      <c r="J44" s="51">
        <f>Data!N74</f>
        <v>2338.560000000001</v>
      </c>
    </row>
    <row r="45" spans="2:10" ht="15">
      <c r="B45" s="17"/>
      <c r="C45" s="17"/>
      <c r="D45" s="17"/>
      <c r="E45" s="17"/>
      <c r="F45" s="17"/>
      <c r="G45" s="17"/>
      <c r="H45" s="5"/>
      <c r="I45" s="17"/>
      <c r="J45" s="18"/>
    </row>
    <row r="46" spans="2:10" ht="15">
      <c r="B46" s="17"/>
      <c r="C46" s="17"/>
      <c r="D46" s="17"/>
      <c r="E46" s="17"/>
      <c r="F46" s="17"/>
      <c r="G46" s="17"/>
      <c r="H46" s="5"/>
      <c r="I46" s="17"/>
      <c r="J46" s="18"/>
    </row>
    <row r="47" spans="2:10" ht="15.75">
      <c r="B47" s="162" t="s">
        <v>17</v>
      </c>
      <c r="C47" s="163"/>
      <c r="D47" s="163"/>
      <c r="E47" s="163"/>
      <c r="F47" s="163"/>
      <c r="G47" s="163"/>
      <c r="H47" s="163"/>
      <c r="I47" s="163"/>
      <c r="J47" s="163"/>
    </row>
    <row r="48" spans="2:9" ht="16.5" thickBot="1">
      <c r="B48" s="4"/>
      <c r="I48" s="2"/>
    </row>
    <row r="49" spans="2:10" ht="15" customHeight="1">
      <c r="B49" s="165" t="s">
        <v>8</v>
      </c>
      <c r="C49" s="164"/>
      <c r="D49" s="166" t="s">
        <v>9</v>
      </c>
      <c r="E49" s="166"/>
      <c r="F49" s="164" t="s">
        <v>4</v>
      </c>
      <c r="G49" s="164"/>
      <c r="H49" s="164" t="s">
        <v>16</v>
      </c>
      <c r="I49" s="164"/>
      <c r="J49" s="52" t="s">
        <v>3</v>
      </c>
    </row>
    <row r="50" spans="2:10" ht="15" customHeight="1" thickBot="1">
      <c r="B50" s="155">
        <f>Data!N8</f>
        <v>-7</v>
      </c>
      <c r="C50" s="156"/>
      <c r="D50" s="156">
        <f>Data!N9</f>
        <v>120</v>
      </c>
      <c r="E50" s="156"/>
      <c r="F50" s="156">
        <f>B50+D50</f>
        <v>113</v>
      </c>
      <c r="G50" s="156"/>
      <c r="H50" s="156">
        <f>I44</f>
        <v>60.9</v>
      </c>
      <c r="I50" s="156"/>
      <c r="J50" s="53">
        <f>F50-H50</f>
        <v>52.1</v>
      </c>
    </row>
    <row r="51" ht="12.75">
      <c r="I51" s="2"/>
    </row>
    <row r="52" ht="12.75">
      <c r="I52" s="2"/>
    </row>
    <row r="53" ht="12.75">
      <c r="I53" s="2"/>
    </row>
    <row r="55" spans="2:10" ht="12.75">
      <c r="B55" s="172" t="s">
        <v>12</v>
      </c>
      <c r="C55" s="172"/>
      <c r="D55" s="172"/>
      <c r="E55" s="172"/>
      <c r="H55" s="172" t="s">
        <v>11</v>
      </c>
      <c r="I55" s="172"/>
      <c r="J55" s="172"/>
    </row>
  </sheetData>
  <sheetProtection password="F1B4" sheet="1"/>
  <mergeCells count="53">
    <mergeCell ref="A1:K1"/>
    <mergeCell ref="A2:J2"/>
    <mergeCell ref="B7:C7"/>
    <mergeCell ref="C11:E12"/>
    <mergeCell ref="B11:B12"/>
    <mergeCell ref="H11:H12"/>
    <mergeCell ref="C13:E13"/>
    <mergeCell ref="C14:E14"/>
    <mergeCell ref="F50:G50"/>
    <mergeCell ref="H55:J55"/>
    <mergeCell ref="B55:E55"/>
    <mergeCell ref="E7:F7"/>
    <mergeCell ref="H7:I7"/>
    <mergeCell ref="I11:I12"/>
    <mergeCell ref="J11:J12"/>
    <mergeCell ref="C25:E25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7:E27"/>
    <mergeCell ref="C28:E28"/>
    <mergeCell ref="C40:E40"/>
    <mergeCell ref="C29:E29"/>
    <mergeCell ref="C30:E30"/>
    <mergeCell ref="C31:E31"/>
    <mergeCell ref="C32:E32"/>
    <mergeCell ref="C33:E33"/>
    <mergeCell ref="C34:E34"/>
    <mergeCell ref="B49:C49"/>
    <mergeCell ref="C35:E35"/>
    <mergeCell ref="C36:E36"/>
    <mergeCell ref="C37:E37"/>
    <mergeCell ref="C38:E38"/>
    <mergeCell ref="C39:E39"/>
    <mergeCell ref="D49:E49"/>
    <mergeCell ref="B50:C50"/>
    <mergeCell ref="C41:E41"/>
    <mergeCell ref="C42:E42"/>
    <mergeCell ref="C43:E43"/>
    <mergeCell ref="B44:E44"/>
    <mergeCell ref="B47:J47"/>
    <mergeCell ref="D50:E50"/>
    <mergeCell ref="H49:I49"/>
    <mergeCell ref="H50:I50"/>
    <mergeCell ref="F49:G49"/>
  </mergeCells>
  <conditionalFormatting sqref="C13:D43">
    <cfRule type="cellIs" priority="4" dxfId="1" operator="equal" stopIfTrue="1">
      <formula>"Sunday"</formula>
    </cfRule>
    <cfRule type="cellIs" priority="5" dxfId="1" operator="equal" stopIfTrue="1">
      <formula>"""Sunday"""</formula>
    </cfRule>
    <cfRule type="colorScale" priority="6" dxfId="0">
      <colorScale>
        <cfvo type="formula" val="&quot;Sunday&quot;"/>
        <cfvo type="max"/>
        <color rgb="FFFF7128"/>
        <color rgb="FFFFEF9C"/>
      </colorScale>
    </cfRule>
  </conditionalFormatting>
  <conditionalFormatting sqref="H14:H46 I44 B13:D43 F13:J43">
    <cfRule type="cellIs" priority="2" dxfId="1" operator="equal" stopIfTrue="1">
      <formula>"Sunday"</formula>
    </cfRule>
    <cfRule type="containsText" priority="3" dxfId="1" operator="containsText" stopIfTrue="1" text="Sunday">
      <formula>NOT(ISERROR(SEARCH("Sunday",B13)))</formula>
    </cfRule>
  </conditionalFormatting>
  <conditionalFormatting sqref="C15:E15">
    <cfRule type="cellIs" priority="1" dxfId="0" operator="equal" stopIfTrue="1">
      <formula>"Sunday"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Govt High School</dc:creator>
  <cp:keywords/>
  <dc:description/>
  <cp:lastModifiedBy>venki</cp:lastModifiedBy>
  <cp:lastPrinted>2011-08-09T17:25:56Z</cp:lastPrinted>
  <dcterms:created xsi:type="dcterms:W3CDTF">2006-12-08T04:41:21Z</dcterms:created>
  <dcterms:modified xsi:type="dcterms:W3CDTF">2011-09-15T03:06:05Z</dcterms:modified>
  <cp:category/>
  <cp:version/>
  <cp:contentType/>
  <cp:contentStatus/>
</cp:coreProperties>
</file>